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0730" windowHeight="11760"/>
  </bookViews>
  <sheets>
    <sheet name="PLANILHA" sheetId="2" r:id="rId1"/>
    <sheet name="CRONOGRAMA" sheetId="3" r:id="rId2"/>
    <sheet name="CPUs" sheetId="1" r:id="rId3"/>
    <sheet name="CPU 1" sheetId="8" r:id="rId4"/>
    <sheet name="BDI" sheetId="5" r:id="rId5"/>
    <sheet name="LS" sheetId="6" r:id="rId6"/>
  </sheets>
  <definedNames>
    <definedName name="_xlnm.Print_Area" localSheetId="4">BDI!$A$11:$M$54</definedName>
    <definedName name="_xlnm.Print_Area" localSheetId="3">'CPU 1'!$A$1:$J$826</definedName>
    <definedName name="_xlnm.Print_Area" localSheetId="2">CPUs!$A$11:$L$948</definedName>
    <definedName name="_xlnm.Print_Area" localSheetId="1">CRONOGRAMA!$A$11:$Q$53</definedName>
    <definedName name="_xlnm.Print_Area" localSheetId="5">LS!$A$11:$R$49</definedName>
    <definedName name="_xlnm.Print_Area" localSheetId="0">PLANILHA!$A$2:$X$326</definedName>
  </definedNames>
  <calcPr calcId="124519"/>
</workbook>
</file>

<file path=xl/calcChain.xml><?xml version="1.0" encoding="utf-8"?>
<calcChain xmlns="http://schemas.openxmlformats.org/spreadsheetml/2006/main">
  <c r="L824" i="8"/>
  <c r="K824"/>
  <c r="B824"/>
  <c r="J824"/>
  <c r="J825" s="1"/>
  <c r="E46" i="2"/>
  <c r="E76"/>
  <c r="E162"/>
  <c r="E210"/>
  <c r="E247"/>
  <c r="E291"/>
  <c r="E321"/>
  <c r="L56"/>
  <c r="L60"/>
  <c r="L71"/>
  <c r="L81"/>
  <c r="L78"/>
  <c r="L88"/>
  <c r="L95"/>
  <c r="L105"/>
  <c r="L104" s="1"/>
  <c r="L169"/>
  <c r="L196"/>
  <c r="L212"/>
  <c r="L281"/>
  <c r="L293"/>
  <c r="L298"/>
  <c r="L52"/>
  <c r="L48"/>
  <c r="L42"/>
  <c r="L35"/>
  <c r="L14"/>
  <c r="I824" i="8" l="1"/>
  <c r="I825" s="1"/>
  <c r="L325" i="2"/>
  <c r="I298" i="8" l="1"/>
  <c r="N298"/>
  <c r="I785"/>
  <c r="I105"/>
  <c r="I106"/>
  <c r="I104"/>
  <c r="I103"/>
  <c r="M103"/>
  <c r="L103"/>
  <c r="L104"/>
  <c r="L106"/>
  <c r="K103"/>
  <c r="Z62" i="2"/>
  <c r="Y62"/>
  <c r="Z61"/>
  <c r="I107" i="8" l="1"/>
  <c r="AA160" i="2" l="1"/>
  <c r="Z160"/>
  <c r="Y160"/>
  <c r="I786" i="8"/>
  <c r="I299"/>
  <c r="M298"/>
  <c r="L298"/>
  <c r="K298"/>
  <c r="X8" i="2"/>
  <c r="G247"/>
  <c r="Y247"/>
  <c r="G162" l="1"/>
  <c r="G210"/>
  <c r="Y210"/>
  <c r="G321"/>
  <c r="Y321"/>
  <c r="G291"/>
  <c r="G46"/>
  <c r="Y46"/>
  <c r="G76" l="1"/>
  <c r="L948" i="1" l="1"/>
  <c r="J948"/>
  <c r="J947"/>
  <c r="H947"/>
  <c r="J946"/>
  <c r="L946" s="1"/>
  <c r="H946"/>
  <c r="J942"/>
  <c r="L942" s="1"/>
  <c r="J941"/>
  <c r="H941"/>
  <c r="L941" s="1"/>
  <c r="J940"/>
  <c r="H940"/>
  <c r="L940" s="1"/>
  <c r="J939"/>
  <c r="L939" s="1"/>
  <c r="J938"/>
  <c r="L938" s="1"/>
  <c r="J934"/>
  <c r="L934" s="1"/>
  <c r="J933"/>
  <c r="L933" s="1"/>
  <c r="H933"/>
  <c r="J932"/>
  <c r="H932"/>
  <c r="J928"/>
  <c r="L928" s="1"/>
  <c r="J927"/>
  <c r="L927" s="1"/>
  <c r="J926"/>
  <c r="H926"/>
  <c r="L925"/>
  <c r="J925"/>
  <c r="H925"/>
  <c r="J921"/>
  <c r="L921" s="1"/>
  <c r="L920"/>
  <c r="J920"/>
  <c r="J919"/>
  <c r="H919"/>
  <c r="L918"/>
  <c r="J918"/>
  <c r="H918"/>
  <c r="J914"/>
  <c r="L914" s="1"/>
  <c r="J913"/>
  <c r="L913" s="1"/>
  <c r="J912"/>
  <c r="L912" s="1"/>
  <c r="J911"/>
  <c r="H911"/>
  <c r="L911" s="1"/>
  <c r="J910"/>
  <c r="H910"/>
  <c r="L910" s="1"/>
  <c r="J909"/>
  <c r="L909" s="1"/>
  <c r="J908"/>
  <c r="L908" s="1"/>
  <c r="J904"/>
  <c r="L904" s="1"/>
  <c r="J903"/>
  <c r="L903" s="1"/>
  <c r="J902"/>
  <c r="H902"/>
  <c r="L902" s="1"/>
  <c r="J901"/>
  <c r="L901" s="1"/>
  <c r="J900"/>
  <c r="L900" s="1"/>
  <c r="J896"/>
  <c r="L896" s="1"/>
  <c r="J895"/>
  <c r="L895" s="1"/>
  <c r="J894"/>
  <c r="L894" s="1"/>
  <c r="J893"/>
  <c r="H893"/>
  <c r="J892"/>
  <c r="L892" s="1"/>
  <c r="H892"/>
  <c r="L888"/>
  <c r="J888"/>
  <c r="J887"/>
  <c r="L887" s="1"/>
  <c r="J886"/>
  <c r="H886"/>
  <c r="J885"/>
  <c r="H885"/>
  <c r="L885" s="1"/>
  <c r="J884"/>
  <c r="L884" s="1"/>
  <c r="J880"/>
  <c r="L880" s="1"/>
  <c r="J879"/>
  <c r="L879" s="1"/>
  <c r="J878"/>
  <c r="H878"/>
  <c r="J874"/>
  <c r="L874" s="1"/>
  <c r="J873"/>
  <c r="L873" s="1"/>
  <c r="J872"/>
  <c r="H872"/>
  <c r="L872" s="1"/>
  <c r="J871"/>
  <c r="L871" s="1"/>
  <c r="H871"/>
  <c r="L867"/>
  <c r="J867"/>
  <c r="J866"/>
  <c r="H866"/>
  <c r="J865"/>
  <c r="H865"/>
  <c r="L865" s="1"/>
  <c r="J861"/>
  <c r="L861" s="1"/>
  <c r="J860"/>
  <c r="H860"/>
  <c r="L860" s="1"/>
  <c r="J859"/>
  <c r="H859"/>
  <c r="L859" s="1"/>
  <c r="L855"/>
  <c r="J855"/>
  <c r="J854"/>
  <c r="H854"/>
  <c r="L853"/>
  <c r="J853"/>
  <c r="H853"/>
  <c r="J849"/>
  <c r="L849" s="1"/>
  <c r="J848"/>
  <c r="H848"/>
  <c r="J847"/>
  <c r="L847" s="1"/>
  <c r="H847"/>
  <c r="L843"/>
  <c r="J843"/>
  <c r="J842"/>
  <c r="H842"/>
  <c r="J841"/>
  <c r="H841"/>
  <c r="L841" s="1"/>
  <c r="J837"/>
  <c r="L837" s="1"/>
  <c r="J836"/>
  <c r="L836" s="1"/>
  <c r="J835"/>
  <c r="L835" s="1"/>
  <c r="H835"/>
  <c r="J834"/>
  <c r="H834"/>
  <c r="J830"/>
  <c r="L830" s="1"/>
  <c r="J829"/>
  <c r="L829" s="1"/>
  <c r="J828"/>
  <c r="H828"/>
  <c r="L828" s="1"/>
  <c r="J827"/>
  <c r="H827"/>
  <c r="L827" s="1"/>
  <c r="J823"/>
  <c r="L823" s="1"/>
  <c r="J822"/>
  <c r="H822"/>
  <c r="L822" s="1"/>
  <c r="L821"/>
  <c r="J821"/>
  <c r="H821"/>
  <c r="J817"/>
  <c r="L817" s="1"/>
  <c r="L816"/>
  <c r="J816"/>
  <c r="J815"/>
  <c r="H815"/>
  <c r="L815" s="1"/>
  <c r="J814"/>
  <c r="H814"/>
  <c r="L814" s="1"/>
  <c r="L810"/>
  <c r="J810"/>
  <c r="L809"/>
  <c r="J809"/>
  <c r="L808"/>
  <c r="J808"/>
  <c r="J807"/>
  <c r="H807"/>
  <c r="J806"/>
  <c r="L806" s="1"/>
  <c r="H806"/>
  <c r="L802"/>
  <c r="J802"/>
  <c r="J801"/>
  <c r="L801" s="1"/>
  <c r="J800"/>
  <c r="L800" s="1"/>
  <c r="J799"/>
  <c r="L799" s="1"/>
  <c r="J798"/>
  <c r="L798" s="1"/>
  <c r="J797"/>
  <c r="L797" s="1"/>
  <c r="H797"/>
  <c r="J796"/>
  <c r="H796"/>
  <c r="J792"/>
  <c r="L792" s="1"/>
  <c r="J791"/>
  <c r="H791"/>
  <c r="J790"/>
  <c r="H790"/>
  <c r="L790" s="1"/>
  <c r="J786"/>
  <c r="L786" s="1"/>
  <c r="J785"/>
  <c r="L785" s="1"/>
  <c r="H785"/>
  <c r="J784"/>
  <c r="H784"/>
  <c r="J780"/>
  <c r="L780" s="1"/>
  <c r="J779"/>
  <c r="H779"/>
  <c r="J778"/>
  <c r="H778"/>
  <c r="L778" s="1"/>
  <c r="J774"/>
  <c r="L774" s="1"/>
  <c r="J773"/>
  <c r="L773" s="1"/>
  <c r="J772"/>
  <c r="L772" s="1"/>
  <c r="J771"/>
  <c r="L771" s="1"/>
  <c r="J770"/>
  <c r="H770"/>
  <c r="L770" s="1"/>
  <c r="J769"/>
  <c r="H769"/>
  <c r="J765"/>
  <c r="L765" s="1"/>
  <c r="L764"/>
  <c r="J764"/>
  <c r="J763"/>
  <c r="H763"/>
  <c r="J762"/>
  <c r="L762" s="1"/>
  <c r="H762"/>
  <c r="L758"/>
  <c r="J758"/>
  <c r="L757"/>
  <c r="J757"/>
  <c r="J756"/>
  <c r="H756"/>
  <c r="L756" s="1"/>
  <c r="J755"/>
  <c r="H755"/>
  <c r="L755" s="1"/>
  <c r="L751"/>
  <c r="J751"/>
  <c r="L750"/>
  <c r="J750"/>
  <c r="L749"/>
  <c r="J749"/>
  <c r="J748"/>
  <c r="H748"/>
  <c r="L747"/>
  <c r="J747"/>
  <c r="H747"/>
  <c r="J746"/>
  <c r="L746" s="1"/>
  <c r="J745"/>
  <c r="L745" s="1"/>
  <c r="J744"/>
  <c r="L744" s="1"/>
  <c r="J743"/>
  <c r="L743" s="1"/>
  <c r="J742"/>
  <c r="L742" s="1"/>
  <c r="J738"/>
  <c r="L738" s="1"/>
  <c r="J737"/>
  <c r="L737" s="1"/>
  <c r="J736"/>
  <c r="L736" s="1"/>
  <c r="J734" s="1"/>
  <c r="L734" s="1"/>
  <c r="H736"/>
  <c r="J735"/>
  <c r="H735"/>
  <c r="L735" s="1"/>
  <c r="L731"/>
  <c r="J731"/>
  <c r="L730"/>
  <c r="J730"/>
  <c r="J729"/>
  <c r="L729" s="1"/>
  <c r="J728"/>
  <c r="L728" s="1"/>
  <c r="J727"/>
  <c r="L727" s="1"/>
  <c r="J726"/>
  <c r="L726" s="1"/>
  <c r="J725"/>
  <c r="L725" s="1"/>
  <c r="H725"/>
  <c r="J724"/>
  <c r="L724" s="1"/>
  <c r="H724"/>
  <c r="L720"/>
  <c r="J720"/>
  <c r="J719"/>
  <c r="L719" s="1"/>
  <c r="J718"/>
  <c r="L718" s="1"/>
  <c r="J717"/>
  <c r="H717"/>
  <c r="L717" s="1"/>
  <c r="J716"/>
  <c r="H716"/>
  <c r="J712"/>
  <c r="L712" s="1"/>
  <c r="J711"/>
  <c r="L711" s="1"/>
  <c r="J710"/>
  <c r="L710" s="1"/>
  <c r="J709"/>
  <c r="H709"/>
  <c r="J708"/>
  <c r="H708"/>
  <c r="J704"/>
  <c r="L704" s="1"/>
  <c r="J703"/>
  <c r="L703" s="1"/>
  <c r="J702"/>
  <c r="L702" s="1"/>
  <c r="J701"/>
  <c r="L701" s="1"/>
  <c r="H701"/>
  <c r="J700"/>
  <c r="H700"/>
  <c r="J696"/>
  <c r="L696" s="1"/>
  <c r="J695"/>
  <c r="L695" s="1"/>
  <c r="J694"/>
  <c r="L694" s="1"/>
  <c r="J693"/>
  <c r="L693" s="1"/>
  <c r="L692"/>
  <c r="J692"/>
  <c r="H692"/>
  <c r="J691"/>
  <c r="H691"/>
  <c r="J687"/>
  <c r="L687" s="1"/>
  <c r="J686"/>
  <c r="L686" s="1"/>
  <c r="J685"/>
  <c r="L685" s="1"/>
  <c r="J684"/>
  <c r="H684"/>
  <c r="L684" s="1"/>
  <c r="J683"/>
  <c r="H683"/>
  <c r="L683" s="1"/>
  <c r="J679"/>
  <c r="L679" s="1"/>
  <c r="J678"/>
  <c r="L678" s="1"/>
  <c r="J677"/>
  <c r="L677" s="1"/>
  <c r="J676"/>
  <c r="L676" s="1"/>
  <c r="J675"/>
  <c r="H675"/>
  <c r="J674"/>
  <c r="H674"/>
  <c r="L674" s="1"/>
  <c r="J670"/>
  <c r="L670" s="1"/>
  <c r="L669"/>
  <c r="J669"/>
  <c r="L668"/>
  <c r="J668"/>
  <c r="J667"/>
  <c r="L667" s="1"/>
  <c r="J666"/>
  <c r="H666"/>
  <c r="L666" s="1"/>
  <c r="J665"/>
  <c r="H665"/>
  <c r="L661"/>
  <c r="J661"/>
  <c r="L660"/>
  <c r="J660"/>
  <c r="L659"/>
  <c r="J659"/>
  <c r="L658"/>
  <c r="J658"/>
  <c r="J657"/>
  <c r="H657"/>
  <c r="L656"/>
  <c r="J656"/>
  <c r="H656"/>
  <c r="J652"/>
  <c r="L652" s="1"/>
  <c r="J651"/>
  <c r="L651" s="1"/>
  <c r="J650"/>
  <c r="H650"/>
  <c r="J649"/>
  <c r="L649" s="1"/>
  <c r="H649"/>
  <c r="J645"/>
  <c r="L645" s="1"/>
  <c r="J644"/>
  <c r="H644"/>
  <c r="L644" s="1"/>
  <c r="J643"/>
  <c r="H643"/>
  <c r="L643" s="1"/>
  <c r="J642" s="1"/>
  <c r="L642" s="1"/>
  <c r="J639"/>
  <c r="L639" s="1"/>
  <c r="J638"/>
  <c r="L638" s="1"/>
  <c r="J637"/>
  <c r="H637"/>
  <c r="L637" s="1"/>
  <c r="J636"/>
  <c r="H636"/>
  <c r="L636" s="1"/>
  <c r="J635" s="1"/>
  <c r="L635" s="1"/>
  <c r="J632"/>
  <c r="L632" s="1"/>
  <c r="J631"/>
  <c r="L631" s="1"/>
  <c r="J630"/>
  <c r="H630"/>
  <c r="L630" s="1"/>
  <c r="J629"/>
  <c r="H629"/>
  <c r="L629" s="1"/>
  <c r="J625"/>
  <c r="L625" s="1"/>
  <c r="J624"/>
  <c r="L624" s="1"/>
  <c r="J623"/>
  <c r="L623" s="1"/>
  <c r="L622"/>
  <c r="J622"/>
  <c r="J621"/>
  <c r="H621"/>
  <c r="L620"/>
  <c r="J620"/>
  <c r="H620"/>
  <c r="J616"/>
  <c r="L616" s="1"/>
  <c r="J615"/>
  <c r="L615" s="1"/>
  <c r="J614"/>
  <c r="L614" s="1"/>
  <c r="J613"/>
  <c r="L613" s="1"/>
  <c r="J612"/>
  <c r="H612"/>
  <c r="L611"/>
  <c r="J611"/>
  <c r="H611"/>
  <c r="J607"/>
  <c r="L607" s="1"/>
  <c r="J606"/>
  <c r="L606" s="1"/>
  <c r="J605"/>
  <c r="L605" s="1"/>
  <c r="L604"/>
  <c r="J604"/>
  <c r="J603"/>
  <c r="H603"/>
  <c r="J602"/>
  <c r="H602"/>
  <c r="L598"/>
  <c r="J598"/>
  <c r="J597"/>
  <c r="L597" s="1"/>
  <c r="J596"/>
  <c r="L596" s="1"/>
  <c r="J595"/>
  <c r="L595" s="1"/>
  <c r="J594"/>
  <c r="H594"/>
  <c r="L594" s="1"/>
  <c r="J593"/>
  <c r="H593"/>
  <c r="L593" s="1"/>
  <c r="L589"/>
  <c r="J589"/>
  <c r="J588"/>
  <c r="L588" s="1"/>
  <c r="J587"/>
  <c r="L587" s="1"/>
  <c r="J586"/>
  <c r="L586" s="1"/>
  <c r="J585"/>
  <c r="H585"/>
  <c r="L585" s="1"/>
  <c r="J584"/>
  <c r="H584"/>
  <c r="J580"/>
  <c r="L580" s="1"/>
  <c r="J579"/>
  <c r="L579" s="1"/>
  <c r="L578"/>
  <c r="J578"/>
  <c r="L577"/>
  <c r="J577"/>
  <c r="L576"/>
  <c r="J576"/>
  <c r="H576"/>
  <c r="J575"/>
  <c r="H575"/>
  <c r="J571"/>
  <c r="L571" s="1"/>
  <c r="L570"/>
  <c r="J570"/>
  <c r="J569"/>
  <c r="H569"/>
  <c r="J568"/>
  <c r="L568" s="1"/>
  <c r="H568"/>
  <c r="L564"/>
  <c r="J564"/>
  <c r="L563"/>
  <c r="J563"/>
  <c r="L562"/>
  <c r="J562"/>
  <c r="H562"/>
  <c r="J561"/>
  <c r="L561" s="1"/>
  <c r="H561"/>
  <c r="L557"/>
  <c r="J557"/>
  <c r="J556"/>
  <c r="H556"/>
  <c r="J555"/>
  <c r="H555"/>
  <c r="L555" s="1"/>
  <c r="J551"/>
  <c r="L551" s="1"/>
  <c r="J550"/>
  <c r="H550"/>
  <c r="L550" s="1"/>
  <c r="J549"/>
  <c r="H549"/>
  <c r="L549" s="1"/>
  <c r="L545"/>
  <c r="J545"/>
  <c r="J544"/>
  <c r="L544" s="1"/>
  <c r="H544"/>
  <c r="L543"/>
  <c r="J543"/>
  <c r="H543"/>
  <c r="J539"/>
  <c r="L539" s="1"/>
  <c r="J538"/>
  <c r="H538"/>
  <c r="J537"/>
  <c r="L537" s="1"/>
  <c r="H537"/>
  <c r="L533"/>
  <c r="J533"/>
  <c r="J532"/>
  <c r="H532"/>
  <c r="J531"/>
  <c r="H531"/>
  <c r="L531" s="1"/>
  <c r="J530"/>
  <c r="L530" s="1"/>
  <c r="L526"/>
  <c r="J526"/>
  <c r="J525"/>
  <c r="H525"/>
  <c r="J524"/>
  <c r="H524"/>
  <c r="L524" s="1"/>
  <c r="J520"/>
  <c r="L520" s="1"/>
  <c r="J519"/>
  <c r="H519"/>
  <c r="J518"/>
  <c r="H518"/>
  <c r="J517"/>
  <c r="L517" s="1"/>
  <c r="J513"/>
  <c r="L513" s="1"/>
  <c r="J512"/>
  <c r="H512"/>
  <c r="J511"/>
  <c r="H511"/>
  <c r="L511" s="1"/>
  <c r="J507"/>
  <c r="L507" s="1"/>
  <c r="L506"/>
  <c r="J506"/>
  <c r="L505"/>
  <c r="J505"/>
  <c r="H505"/>
  <c r="J504"/>
  <c r="H504"/>
  <c r="J503"/>
  <c r="L503" s="1"/>
  <c r="J499"/>
  <c r="L499" s="1"/>
  <c r="J498"/>
  <c r="L498" s="1"/>
  <c r="J497"/>
  <c r="L497" s="1"/>
  <c r="J496"/>
  <c r="H496"/>
  <c r="J495"/>
  <c r="H495"/>
  <c r="L491"/>
  <c r="J491"/>
  <c r="L490"/>
  <c r="J490"/>
  <c r="J489"/>
  <c r="H489"/>
  <c r="L488"/>
  <c r="J488"/>
  <c r="H488"/>
  <c r="J484"/>
  <c r="L484" s="1"/>
  <c r="J483"/>
  <c r="H483"/>
  <c r="L483" s="1"/>
  <c r="J482"/>
  <c r="L482" s="1"/>
  <c r="H482"/>
  <c r="L478"/>
  <c r="J478"/>
  <c r="J477"/>
  <c r="H477"/>
  <c r="J476"/>
  <c r="H476"/>
  <c r="L476" s="1"/>
  <c r="J472"/>
  <c r="L472" s="1"/>
  <c r="J471"/>
  <c r="H471"/>
  <c r="J470"/>
  <c r="H470"/>
  <c r="L470" s="1"/>
  <c r="J469"/>
  <c r="L469" s="1"/>
  <c r="J465"/>
  <c r="L465" s="1"/>
  <c r="J464"/>
  <c r="H464"/>
  <c r="J463"/>
  <c r="H463"/>
  <c r="J459"/>
  <c r="L459" s="1"/>
  <c r="J458"/>
  <c r="H458"/>
  <c r="J457"/>
  <c r="H457"/>
  <c r="L457" s="1"/>
  <c r="J456"/>
  <c r="L456" s="1"/>
  <c r="J455"/>
  <c r="L455" s="1"/>
  <c r="J454"/>
  <c r="L454" s="1"/>
  <c r="L453"/>
  <c r="J453"/>
  <c r="L449"/>
  <c r="J449"/>
  <c r="J448"/>
  <c r="L448" s="1"/>
  <c r="J447"/>
  <c r="H447"/>
  <c r="L447" s="1"/>
  <c r="J446"/>
  <c r="H446"/>
  <c r="L446" s="1"/>
  <c r="J442"/>
  <c r="L442" s="1"/>
  <c r="L441"/>
  <c r="J441"/>
  <c r="J440"/>
  <c r="H440"/>
  <c r="L440" s="1"/>
  <c r="J439"/>
  <c r="H439"/>
  <c r="L439" s="1"/>
  <c r="L435"/>
  <c r="J435"/>
  <c r="L434"/>
  <c r="J434"/>
  <c r="J433"/>
  <c r="H433"/>
  <c r="J432"/>
  <c r="H432"/>
  <c r="L432" s="1"/>
  <c r="J428"/>
  <c r="L428" s="1"/>
  <c r="J427"/>
  <c r="L427" s="1"/>
  <c r="J426"/>
  <c r="H426"/>
  <c r="J425"/>
  <c r="H425"/>
  <c r="J421"/>
  <c r="L421" s="1"/>
  <c r="J420"/>
  <c r="L420" s="1"/>
  <c r="J419"/>
  <c r="H419"/>
  <c r="J418"/>
  <c r="H418"/>
  <c r="J414"/>
  <c r="L414" s="1"/>
  <c r="J413"/>
  <c r="L413" s="1"/>
  <c r="J412"/>
  <c r="L412" s="1"/>
  <c r="H412"/>
  <c r="J411"/>
  <c r="H411"/>
  <c r="L411" s="1"/>
  <c r="J407"/>
  <c r="L407" s="1"/>
  <c r="L406"/>
  <c r="J406"/>
  <c r="L405"/>
  <c r="J405"/>
  <c r="H405"/>
  <c r="J404"/>
  <c r="H404"/>
  <c r="J400"/>
  <c r="L400" s="1"/>
  <c r="J399"/>
  <c r="H399"/>
  <c r="L399" s="1"/>
  <c r="J398"/>
  <c r="H398"/>
  <c r="L398" s="1"/>
  <c r="J397"/>
  <c r="L397" s="1"/>
  <c r="J393"/>
  <c r="L393" s="1"/>
  <c r="J392"/>
  <c r="H392"/>
  <c r="L392" s="1"/>
  <c r="J391"/>
  <c r="H391"/>
  <c r="L391" s="1"/>
  <c r="J390"/>
  <c r="L390" s="1"/>
  <c r="J386"/>
  <c r="L386" s="1"/>
  <c r="J385"/>
  <c r="L385" s="1"/>
  <c r="J384" s="1"/>
  <c r="L384" s="1"/>
  <c r="J381"/>
  <c r="L381" s="1"/>
  <c r="J380"/>
  <c r="L380" s="1"/>
  <c r="J376"/>
  <c r="L376" s="1"/>
  <c r="J375"/>
  <c r="L375" s="1"/>
  <c r="J371"/>
  <c r="L371" s="1"/>
  <c r="J370"/>
  <c r="H370"/>
  <c r="J369"/>
  <c r="H369"/>
  <c r="L369" s="1"/>
  <c r="J365"/>
  <c r="L365" s="1"/>
  <c r="J364"/>
  <c r="L364" s="1"/>
  <c r="J363" s="1"/>
  <c r="L363" s="1"/>
  <c r="J360"/>
  <c r="L360" s="1"/>
  <c r="J359"/>
  <c r="L359" s="1"/>
  <c r="J355"/>
  <c r="L355" s="1"/>
  <c r="L354"/>
  <c r="J354"/>
  <c r="L350"/>
  <c r="J350"/>
  <c r="L349"/>
  <c r="J349"/>
  <c r="H349"/>
  <c r="J348"/>
  <c r="H348"/>
  <c r="L348" s="1"/>
  <c r="J344"/>
  <c r="L344" s="1"/>
  <c r="J343"/>
  <c r="H343"/>
  <c r="L343" s="1"/>
  <c r="J342"/>
  <c r="H342"/>
  <c r="L342" s="1"/>
  <c r="J341"/>
  <c r="L341" s="1"/>
  <c r="J337"/>
  <c r="L337" s="1"/>
  <c r="J336"/>
  <c r="H336"/>
  <c r="L336" s="1"/>
  <c r="J335"/>
  <c r="H335"/>
  <c r="L335" s="1"/>
  <c r="J334"/>
  <c r="L334" s="1"/>
  <c r="J330"/>
  <c r="L330" s="1"/>
  <c r="J329"/>
  <c r="H329"/>
  <c r="L329" s="1"/>
  <c r="J328"/>
  <c r="H328"/>
  <c r="L327"/>
  <c r="J327"/>
  <c r="L323"/>
  <c r="J323"/>
  <c r="J322"/>
  <c r="H322"/>
  <c r="L321"/>
  <c r="J321"/>
  <c r="H321"/>
  <c r="J317"/>
  <c r="L317" s="1"/>
  <c r="J316"/>
  <c r="L316" s="1"/>
  <c r="J315"/>
  <c r="H315"/>
  <c r="L314"/>
  <c r="J314"/>
  <c r="H314"/>
  <c r="J310"/>
  <c r="L310" s="1"/>
  <c r="J309"/>
  <c r="L309" s="1"/>
  <c r="J308"/>
  <c r="H308"/>
  <c r="J307"/>
  <c r="H307"/>
  <c r="L307" s="1"/>
  <c r="J303"/>
  <c r="L303" s="1"/>
  <c r="J302"/>
  <c r="L302" s="1"/>
  <c r="J301"/>
  <c r="H301"/>
  <c r="L301" s="1"/>
  <c r="J300"/>
  <c r="H300"/>
  <c r="L300" s="1"/>
  <c r="J296"/>
  <c r="L296" s="1"/>
  <c r="J295"/>
  <c r="L295" s="1"/>
  <c r="J294"/>
  <c r="H294"/>
  <c r="J293"/>
  <c r="H293"/>
  <c r="L293" s="1"/>
  <c r="J289"/>
  <c r="L289" s="1"/>
  <c r="L288"/>
  <c r="J288"/>
  <c r="L287"/>
  <c r="J287"/>
  <c r="H287"/>
  <c r="J286"/>
  <c r="H286"/>
  <c r="L286" s="1"/>
  <c r="J282"/>
  <c r="L282" s="1"/>
  <c r="J281"/>
  <c r="L281" s="1"/>
  <c r="J280"/>
  <c r="H280"/>
  <c r="L280" s="1"/>
  <c r="J279"/>
  <c r="H279"/>
  <c r="L279" s="1"/>
  <c r="J275"/>
  <c r="L275" s="1"/>
  <c r="J274"/>
  <c r="L274" s="1"/>
  <c r="L273"/>
  <c r="J273"/>
  <c r="J272"/>
  <c r="H272"/>
  <c r="J271"/>
  <c r="L271" s="1"/>
  <c r="H271"/>
  <c r="J270"/>
  <c r="L270" s="1"/>
  <c r="J269"/>
  <c r="L269" s="1"/>
  <c r="J268"/>
  <c r="L268" s="1"/>
  <c r="J267"/>
  <c r="L267" s="1"/>
  <c r="J263"/>
  <c r="L263" s="1"/>
  <c r="J262"/>
  <c r="L262" s="1"/>
  <c r="H262"/>
  <c r="J261"/>
  <c r="H261"/>
  <c r="J257"/>
  <c r="L257" s="1"/>
  <c r="J256"/>
  <c r="L256" s="1"/>
  <c r="J255"/>
  <c r="L255" s="1"/>
  <c r="J254"/>
  <c r="H254"/>
  <c r="L254" s="1"/>
  <c r="J253"/>
  <c r="H253"/>
  <c r="J249"/>
  <c r="L249" s="1"/>
  <c r="J248"/>
  <c r="L248" s="1"/>
  <c r="J247"/>
  <c r="L247" s="1"/>
  <c r="J246"/>
  <c r="H246"/>
  <c r="J245"/>
  <c r="H245"/>
  <c r="L245" s="1"/>
  <c r="L241"/>
  <c r="J241"/>
  <c r="J240"/>
  <c r="L240" s="1"/>
  <c r="J239"/>
  <c r="H239"/>
  <c r="L239" s="1"/>
  <c r="J238"/>
  <c r="H238"/>
  <c r="L238" s="1"/>
  <c r="J237"/>
  <c r="L237" s="1"/>
  <c r="J233"/>
  <c r="H233"/>
  <c r="J232"/>
  <c r="H232"/>
  <c r="J231"/>
  <c r="L231" s="1"/>
  <c r="J227"/>
  <c r="L227" s="1"/>
  <c r="J226"/>
  <c r="L226" s="1"/>
  <c r="J225"/>
  <c r="L225" s="1"/>
  <c r="J224"/>
  <c r="H224"/>
  <c r="L224" s="1"/>
  <c r="J223"/>
  <c r="L223" s="1"/>
  <c r="H223"/>
  <c r="J219"/>
  <c r="H219"/>
  <c r="L219" s="1"/>
  <c r="J218"/>
  <c r="H218"/>
  <c r="L218" s="1"/>
  <c r="L217"/>
  <c r="J217"/>
  <c r="J213"/>
  <c r="L213" s="1"/>
  <c r="H213"/>
  <c r="J212"/>
  <c r="H212"/>
  <c r="L212" s="1"/>
  <c r="J211"/>
  <c r="L211" s="1"/>
  <c r="J210" s="1"/>
  <c r="L210" s="1"/>
  <c r="J207"/>
  <c r="L207" s="1"/>
  <c r="H207"/>
  <c r="J206"/>
  <c r="H206"/>
  <c r="L206" s="1"/>
  <c r="J205"/>
  <c r="L205" s="1"/>
  <c r="J204" s="1"/>
  <c r="L204" s="1"/>
  <c r="L201"/>
  <c r="J201"/>
  <c r="L200"/>
  <c r="J200"/>
  <c r="L199"/>
  <c r="J199"/>
  <c r="J198"/>
  <c r="L198" s="1"/>
  <c r="J197"/>
  <c r="L197" s="1"/>
  <c r="J196"/>
  <c r="L196" s="1"/>
  <c r="J195"/>
  <c r="L195" s="1"/>
  <c r="J194"/>
  <c r="L194" s="1"/>
  <c r="L193"/>
  <c r="J193"/>
  <c r="J192"/>
  <c r="H192"/>
  <c r="L192" s="1"/>
  <c r="J191"/>
  <c r="H191"/>
  <c r="J187"/>
  <c r="L187" s="1"/>
  <c r="J186"/>
  <c r="L186" s="1"/>
  <c r="J185"/>
  <c r="H185"/>
  <c r="L185" s="1"/>
  <c r="J184"/>
  <c r="H184"/>
  <c r="L184" s="1"/>
  <c r="J183"/>
  <c r="L183" s="1"/>
  <c r="J182"/>
  <c r="L182" s="1"/>
  <c r="J178"/>
  <c r="L178" s="1"/>
  <c r="J177"/>
  <c r="L177" s="1"/>
  <c r="J176"/>
  <c r="H176"/>
  <c r="J175"/>
  <c r="L175" s="1"/>
  <c r="H175"/>
  <c r="J174"/>
  <c r="L174" s="1"/>
  <c r="J173"/>
  <c r="L173" s="1"/>
  <c r="J169"/>
  <c r="L169" s="1"/>
  <c r="J168"/>
  <c r="H168"/>
  <c r="L168" s="1"/>
  <c r="J167"/>
  <c r="H167"/>
  <c r="L167" s="1"/>
  <c r="J163"/>
  <c r="L163" s="1"/>
  <c r="J162"/>
  <c r="H162"/>
  <c r="J161"/>
  <c r="H161"/>
  <c r="J157"/>
  <c r="L157" s="1"/>
  <c r="J156"/>
  <c r="H156"/>
  <c r="L156" s="1"/>
  <c r="J155"/>
  <c r="H155"/>
  <c r="L155" s="1"/>
  <c r="J154"/>
  <c r="H154"/>
  <c r="L154" s="1"/>
  <c r="J153"/>
  <c r="L153" s="1"/>
  <c r="J149"/>
  <c r="L149" s="1"/>
  <c r="J148"/>
  <c r="L148" s="1"/>
  <c r="J147"/>
  <c r="L147" s="1"/>
  <c r="J146"/>
  <c r="H146"/>
  <c r="J145"/>
  <c r="H145"/>
  <c r="J141"/>
  <c r="L141" s="1"/>
  <c r="J140"/>
  <c r="L140" s="1"/>
  <c r="J139"/>
  <c r="L139" s="1"/>
  <c r="J138"/>
  <c r="H138"/>
  <c r="L138" s="1"/>
  <c r="L137"/>
  <c r="J137"/>
  <c r="H137"/>
  <c r="J133"/>
  <c r="L133" s="1"/>
  <c r="L132"/>
  <c r="J132"/>
  <c r="L131"/>
  <c r="J131"/>
  <c r="J130"/>
  <c r="H130"/>
  <c r="J129"/>
  <c r="H129"/>
  <c r="L125"/>
  <c r="J125"/>
  <c r="L124"/>
  <c r="J124"/>
  <c r="J123"/>
  <c r="L123" s="1"/>
  <c r="J122"/>
  <c r="H122"/>
  <c r="L122" s="1"/>
  <c r="L121"/>
  <c r="J121"/>
  <c r="H121"/>
  <c r="J120"/>
  <c r="L120" s="1"/>
  <c r="J119" s="1"/>
  <c r="L119" s="1"/>
  <c r="L116"/>
  <c r="J116"/>
  <c r="J115"/>
  <c r="L115" s="1"/>
  <c r="J114"/>
  <c r="L114" s="1"/>
  <c r="J113"/>
  <c r="H113"/>
  <c r="J112"/>
  <c r="H112"/>
  <c r="J111"/>
  <c r="L111" s="1"/>
  <c r="J107"/>
  <c r="L107" s="1"/>
  <c r="L106"/>
  <c r="J106"/>
  <c r="H106"/>
  <c r="J105"/>
  <c r="L105" s="1"/>
  <c r="H105"/>
  <c r="L104"/>
  <c r="J104"/>
  <c r="L103"/>
  <c r="J103"/>
  <c r="L102"/>
  <c r="J102"/>
  <c r="J98"/>
  <c r="H98"/>
  <c r="J94"/>
  <c r="H94"/>
  <c r="J93"/>
  <c r="H93"/>
  <c r="L93" s="1"/>
  <c r="J92"/>
  <c r="L92" s="1"/>
  <c r="J91"/>
  <c r="L91" s="1"/>
  <c r="J87"/>
  <c r="H87"/>
  <c r="L83"/>
  <c r="J83"/>
  <c r="L82"/>
  <c r="J82"/>
  <c r="J81"/>
  <c r="L81" s="1"/>
  <c r="J80"/>
  <c r="L80" s="1"/>
  <c r="J79"/>
  <c r="H79"/>
  <c r="J78"/>
  <c r="H78"/>
  <c r="L78" s="1"/>
  <c r="J77"/>
  <c r="L77" s="1"/>
  <c r="J76"/>
  <c r="L76" s="1"/>
  <c r="J75"/>
  <c r="L75" s="1"/>
  <c r="J71"/>
  <c r="H71"/>
  <c r="L71" s="1"/>
  <c r="J70"/>
  <c r="H70"/>
  <c r="L70" s="1"/>
  <c r="J66"/>
  <c r="H66"/>
  <c r="L66" s="1"/>
  <c r="J65"/>
  <c r="H65"/>
  <c r="L65" s="1"/>
  <c r="J64"/>
  <c r="L64" s="1"/>
  <c r="J63"/>
  <c r="L63" s="1"/>
  <c r="J59"/>
  <c r="H59"/>
  <c r="L59" s="1"/>
  <c r="J58"/>
  <c r="H58"/>
  <c r="L58" s="1"/>
  <c r="J54"/>
  <c r="H54"/>
  <c r="L54" s="1"/>
  <c r="J53"/>
  <c r="H53"/>
  <c r="L53" s="1"/>
  <c r="J49"/>
  <c r="H49"/>
  <c r="J48"/>
  <c r="L48" s="1"/>
  <c r="H48"/>
  <c r="J44"/>
  <c r="H44"/>
  <c r="L44" s="1"/>
  <c r="J43"/>
  <c r="H43"/>
  <c r="L43" s="1"/>
  <c r="J39"/>
  <c r="H39"/>
  <c r="J38"/>
  <c r="H38"/>
  <c r="J34"/>
  <c r="H34"/>
  <c r="J33"/>
  <c r="H33"/>
  <c r="L29"/>
  <c r="J29"/>
  <c r="H29"/>
  <c r="J28"/>
  <c r="H28"/>
  <c r="J24"/>
  <c r="H24"/>
  <c r="L24" s="1"/>
  <c r="L23"/>
  <c r="J23"/>
  <c r="H23"/>
  <c r="L22"/>
  <c r="L19"/>
  <c r="J19"/>
  <c r="H19"/>
  <c r="J18"/>
  <c r="L18" s="1"/>
  <c r="H18"/>
  <c r="J379" l="1"/>
  <c r="L379" s="1"/>
  <c r="J754"/>
  <c r="L754" s="1"/>
  <c r="L28"/>
  <c r="L38"/>
  <c r="L79"/>
  <c r="L94"/>
  <c r="L113"/>
  <c r="L129"/>
  <c r="L146"/>
  <c r="J144" s="1"/>
  <c r="L144" s="1"/>
  <c r="L162"/>
  <c r="L232"/>
  <c r="L246"/>
  <c r="L253"/>
  <c r="J252" s="1"/>
  <c r="L252" s="1"/>
  <c r="L261"/>
  <c r="L272"/>
  <c r="L315"/>
  <c r="L322"/>
  <c r="L419"/>
  <c r="L425"/>
  <c r="L489"/>
  <c r="L496"/>
  <c r="L504"/>
  <c r="L519"/>
  <c r="L602"/>
  <c r="L612"/>
  <c r="J610" s="1"/>
  <c r="L610" s="1"/>
  <c r="L621"/>
  <c r="L657"/>
  <c r="L675"/>
  <c r="L709"/>
  <c r="J707" s="1"/>
  <c r="L707" s="1"/>
  <c r="L716"/>
  <c r="L748"/>
  <c r="L763"/>
  <c r="L784"/>
  <c r="L791"/>
  <c r="L807"/>
  <c r="L834"/>
  <c r="L878"/>
  <c r="L886"/>
  <c r="L926"/>
  <c r="L932"/>
  <c r="L947"/>
  <c r="J945" s="1"/>
  <c r="L945" s="1"/>
  <c r="J216"/>
  <c r="L216" s="1"/>
  <c r="J682"/>
  <c r="L682" s="1"/>
  <c r="L34"/>
  <c r="L39"/>
  <c r="L49"/>
  <c r="L98"/>
  <c r="J97" s="1"/>
  <c r="L97" s="1"/>
  <c r="L112"/>
  <c r="J110" s="1"/>
  <c r="L110" s="1"/>
  <c r="L130"/>
  <c r="L145"/>
  <c r="L161"/>
  <c r="L176"/>
  <c r="J172" s="1"/>
  <c r="L172" s="1"/>
  <c r="L191"/>
  <c r="L294"/>
  <c r="L308"/>
  <c r="L328"/>
  <c r="J358"/>
  <c r="L358" s="1"/>
  <c r="L418"/>
  <c r="L426"/>
  <c r="L463"/>
  <c r="L477"/>
  <c r="L495"/>
  <c r="L518"/>
  <c r="L525"/>
  <c r="L532"/>
  <c r="L569"/>
  <c r="L584"/>
  <c r="L603"/>
  <c r="J601" s="1"/>
  <c r="L601" s="1"/>
  <c r="L665"/>
  <c r="L700"/>
  <c r="L708"/>
  <c r="L779"/>
  <c r="L796"/>
  <c r="L919"/>
  <c r="J17"/>
  <c r="L17" s="1"/>
  <c r="J37"/>
  <c r="L37" s="1"/>
  <c r="J57"/>
  <c r="L57" s="1"/>
  <c r="J62"/>
  <c r="L62" s="1"/>
  <c r="J69"/>
  <c r="L69" s="1"/>
  <c r="J74"/>
  <c r="L74" s="1"/>
  <c r="J266"/>
  <c r="L266" s="1"/>
  <c r="J306"/>
  <c r="L306" s="1"/>
  <c r="L33"/>
  <c r="J47"/>
  <c r="L47" s="1"/>
  <c r="J52"/>
  <c r="L52" s="1"/>
  <c r="J190"/>
  <c r="L190" s="1"/>
  <c r="L233"/>
  <c r="J42"/>
  <c r="L42" s="1"/>
  <c r="J181"/>
  <c r="L181" s="1"/>
  <c r="J244"/>
  <c r="L244" s="1"/>
  <c r="J417"/>
  <c r="L417" s="1"/>
  <c r="J27"/>
  <c r="L27" s="1"/>
  <c r="L87"/>
  <c r="J152"/>
  <c r="L152" s="1"/>
  <c r="J222"/>
  <c r="L222" s="1"/>
  <c r="J299"/>
  <c r="L299" s="1"/>
  <c r="J410"/>
  <c r="L410" s="1"/>
  <c r="J136"/>
  <c r="L136" s="1"/>
  <c r="J166"/>
  <c r="L166" s="1"/>
  <c r="J236"/>
  <c r="L236" s="1"/>
  <c r="J494"/>
  <c r="L494" s="1"/>
  <c r="J160"/>
  <c r="L160" s="1"/>
  <c r="J292"/>
  <c r="L292" s="1"/>
  <c r="J542"/>
  <c r="L542" s="1"/>
  <c r="J90"/>
  <c r="L90" s="1"/>
  <c r="J128"/>
  <c r="L128" s="1"/>
  <c r="J548"/>
  <c r="L548" s="1"/>
  <c r="J619"/>
  <c r="L619" s="1"/>
  <c r="J101"/>
  <c r="L101" s="1"/>
  <c r="J285"/>
  <c r="L285" s="1"/>
  <c r="J475"/>
  <c r="L475" s="1"/>
  <c r="J502"/>
  <c r="L502" s="1"/>
  <c r="J673"/>
  <c r="L673" s="1"/>
  <c r="J699"/>
  <c r="L699" s="1"/>
  <c r="J723"/>
  <c r="L723" s="1"/>
  <c r="J813"/>
  <c r="L813" s="1"/>
  <c r="J870"/>
  <c r="L870" s="1"/>
  <c r="J917"/>
  <c r="L917" s="1"/>
  <c r="J353"/>
  <c r="L353" s="1"/>
  <c r="J445"/>
  <c r="L445" s="1"/>
  <c r="J833"/>
  <c r="L833" s="1"/>
  <c r="J326"/>
  <c r="L326" s="1"/>
  <c r="J340"/>
  <c r="L340" s="1"/>
  <c r="J374"/>
  <c r="L374" s="1"/>
  <c r="L404"/>
  <c r="L471"/>
  <c r="J516"/>
  <c r="L516" s="1"/>
  <c r="L556"/>
  <c r="J560"/>
  <c r="L560" s="1"/>
  <c r="J567"/>
  <c r="L567" s="1"/>
  <c r="J820"/>
  <c r="L820" s="1"/>
  <c r="J438"/>
  <c r="L438" s="1"/>
  <c r="J655"/>
  <c r="L655" s="1"/>
  <c r="J899"/>
  <c r="L899" s="1"/>
  <c r="J260"/>
  <c r="L260" s="1"/>
  <c r="L370"/>
  <c r="J389"/>
  <c r="L389" s="1"/>
  <c r="J452"/>
  <c r="L452" s="1"/>
  <c r="L458"/>
  <c r="J468"/>
  <c r="L468" s="1"/>
  <c r="J481"/>
  <c r="L481" s="1"/>
  <c r="L538"/>
  <c r="J715"/>
  <c r="L715" s="1"/>
  <c r="J789"/>
  <c r="L789" s="1"/>
  <c r="J877"/>
  <c r="L877" s="1"/>
  <c r="J278"/>
  <c r="L278" s="1"/>
  <c r="J347"/>
  <c r="L347" s="1"/>
  <c r="J424"/>
  <c r="L424" s="1"/>
  <c r="J805"/>
  <c r="L805" s="1"/>
  <c r="J858"/>
  <c r="L858" s="1"/>
  <c r="J592"/>
  <c r="L592" s="1"/>
  <c r="L433"/>
  <c r="L464"/>
  <c r="J529"/>
  <c r="L529" s="1"/>
  <c r="J628"/>
  <c r="L628" s="1"/>
  <c r="J313"/>
  <c r="L313" s="1"/>
  <c r="J320"/>
  <c r="L320" s="1"/>
  <c r="J333"/>
  <c r="L333" s="1"/>
  <c r="J396"/>
  <c r="L396" s="1"/>
  <c r="J487"/>
  <c r="L487" s="1"/>
  <c r="J523"/>
  <c r="L523" s="1"/>
  <c r="L512"/>
  <c r="J510" s="1"/>
  <c r="L510" s="1"/>
  <c r="J761"/>
  <c r="L761" s="1"/>
  <c r="L848"/>
  <c r="J883"/>
  <c r="L883" s="1"/>
  <c r="J664"/>
  <c r="L664" s="1"/>
  <c r="L866"/>
  <c r="L893"/>
  <c r="L650"/>
  <c r="L769"/>
  <c r="J777"/>
  <c r="L777" s="1"/>
  <c r="J826"/>
  <c r="L826" s="1"/>
  <c r="J924"/>
  <c r="L924" s="1"/>
  <c r="L691"/>
  <c r="J783"/>
  <c r="L783" s="1"/>
  <c r="L854"/>
  <c r="J931"/>
  <c r="L931" s="1"/>
  <c r="J937"/>
  <c r="L937" s="1"/>
  <c r="L575"/>
  <c r="J583"/>
  <c r="L583" s="1"/>
  <c r="J795"/>
  <c r="L795" s="1"/>
  <c r="L842"/>
  <c r="J907"/>
  <c r="L907" s="1"/>
  <c r="J741"/>
  <c r="L741" s="1"/>
  <c r="J846" l="1"/>
  <c r="L846" s="1"/>
  <c r="J690"/>
  <c r="L690" s="1"/>
  <c r="J891"/>
  <c r="L891" s="1"/>
  <c r="J32"/>
  <c r="L32" s="1"/>
  <c r="J536"/>
  <c r="L536" s="1"/>
  <c r="J368"/>
  <c r="L368" s="1"/>
  <c r="J554"/>
  <c r="L554" s="1"/>
  <c r="J230"/>
  <c r="L230" s="1"/>
  <c r="J840"/>
  <c r="L840" s="1"/>
  <c r="J462"/>
  <c r="L462" s="1"/>
  <c r="J768"/>
  <c r="L768" s="1"/>
  <c r="J864"/>
  <c r="L864" s="1"/>
  <c r="J431"/>
  <c r="L431" s="1"/>
  <c r="J852"/>
  <c r="L852" s="1"/>
  <c r="J403"/>
  <c r="L403" s="1"/>
  <c r="J648"/>
  <c r="L648" s="1"/>
  <c r="J86"/>
  <c r="L86" s="1"/>
  <c r="J574"/>
  <c r="L574" s="1"/>
  <c r="H545" i="8" l="1"/>
  <c r="H598"/>
  <c r="G598" s="1"/>
  <c r="J598" s="1"/>
  <c r="H756"/>
  <c r="G756" s="1"/>
  <c r="J756" s="1"/>
  <c r="G818"/>
  <c r="G810"/>
  <c r="J810" s="1"/>
  <c r="J811" s="1"/>
  <c r="G804"/>
  <c r="G798"/>
  <c r="G797"/>
  <c r="G796"/>
  <c r="G779"/>
  <c r="G771"/>
  <c r="G763"/>
  <c r="J763" s="1"/>
  <c r="G762"/>
  <c r="G761"/>
  <c r="G741"/>
  <c r="G740"/>
  <c r="G725"/>
  <c r="G711"/>
  <c r="G710"/>
  <c r="J710" s="1"/>
  <c r="G701"/>
  <c r="G700"/>
  <c r="G692"/>
  <c r="G684"/>
  <c r="G683"/>
  <c r="G675"/>
  <c r="G674"/>
  <c r="G666"/>
  <c r="G665"/>
  <c r="G657"/>
  <c r="G656"/>
  <c r="G648"/>
  <c r="J648" s="1"/>
  <c r="G647"/>
  <c r="G633"/>
  <c r="G632"/>
  <c r="G610"/>
  <c r="G609"/>
  <c r="G601"/>
  <c r="G600"/>
  <c r="G590"/>
  <c r="G589"/>
  <c r="G581"/>
  <c r="G572"/>
  <c r="G571"/>
  <c r="G570"/>
  <c r="G556"/>
  <c r="G555"/>
  <c r="G538"/>
  <c r="J538" s="1"/>
  <c r="G537"/>
  <c r="G531"/>
  <c r="G523"/>
  <c r="G515"/>
  <c r="J515" s="1"/>
  <c r="G514"/>
  <c r="G506"/>
  <c r="G505"/>
  <c r="G497"/>
  <c r="G496"/>
  <c r="G480"/>
  <c r="G479"/>
  <c r="G471"/>
  <c r="G461"/>
  <c r="G460"/>
  <c r="G452"/>
  <c r="G451"/>
  <c r="G443"/>
  <c r="G431"/>
  <c r="G430"/>
  <c r="G416"/>
  <c r="G408"/>
  <c r="G392"/>
  <c r="G384"/>
  <c r="G383"/>
  <c r="G375"/>
  <c r="G374"/>
  <c r="G366"/>
  <c r="G365"/>
  <c r="G356"/>
  <c r="G355"/>
  <c r="G346"/>
  <c r="G345"/>
  <c r="G335"/>
  <c r="G334"/>
  <c r="G325"/>
  <c r="G324"/>
  <c r="G316"/>
  <c r="G315"/>
  <c r="G314"/>
  <c r="G307"/>
  <c r="G306"/>
  <c r="G292"/>
  <c r="G291"/>
  <c r="G281"/>
  <c r="G280"/>
  <c r="G264"/>
  <c r="G263"/>
  <c r="G255"/>
  <c r="G254"/>
  <c r="G246"/>
  <c r="G245"/>
  <c r="G236"/>
  <c r="G235"/>
  <c r="G227"/>
  <c r="G226"/>
  <c r="G217"/>
  <c r="G209"/>
  <c r="G208"/>
  <c r="G198"/>
  <c r="G197"/>
  <c r="G189"/>
  <c r="G188"/>
  <c r="J188" s="1"/>
  <c r="G187"/>
  <c r="G185"/>
  <c r="G174"/>
  <c r="G173"/>
  <c r="G172"/>
  <c r="G165"/>
  <c r="G164"/>
  <c r="G150"/>
  <c r="G137"/>
  <c r="G136"/>
  <c r="G125"/>
  <c r="G124"/>
  <c r="G97"/>
  <c r="G96"/>
  <c r="G84"/>
  <c r="G83"/>
  <c r="G57"/>
  <c r="G56"/>
  <c r="G50"/>
  <c r="G49"/>
  <c r="J49" s="1"/>
  <c r="G43"/>
  <c r="G37"/>
  <c r="G36"/>
  <c r="G30"/>
  <c r="G29"/>
  <c r="G23"/>
  <c r="G22"/>
  <c r="G16"/>
  <c r="G15"/>
  <c r="E818"/>
  <c r="J818" s="1"/>
  <c r="E810"/>
  <c r="E804"/>
  <c r="E798"/>
  <c r="E797"/>
  <c r="J797" s="1"/>
  <c r="E796"/>
  <c r="E779"/>
  <c r="J779" s="1"/>
  <c r="E771"/>
  <c r="E762"/>
  <c r="E761"/>
  <c r="E741"/>
  <c r="E740"/>
  <c r="E725"/>
  <c r="J725" s="1"/>
  <c r="E711"/>
  <c r="E710"/>
  <c r="E701"/>
  <c r="E700"/>
  <c r="E692"/>
  <c r="J692" s="1"/>
  <c r="E684"/>
  <c r="E683"/>
  <c r="E675"/>
  <c r="E674"/>
  <c r="E666"/>
  <c r="J666" s="1"/>
  <c r="E665"/>
  <c r="E657"/>
  <c r="E656"/>
  <c r="J656" s="1"/>
  <c r="E648"/>
  <c r="E647"/>
  <c r="E633"/>
  <c r="J633" s="1"/>
  <c r="E632"/>
  <c r="E610"/>
  <c r="E609"/>
  <c r="E600"/>
  <c r="E601" s="1"/>
  <c r="E590"/>
  <c r="E589"/>
  <c r="E581"/>
  <c r="E572"/>
  <c r="E571"/>
  <c r="E570"/>
  <c r="J570" s="1"/>
  <c r="E556"/>
  <c r="E555"/>
  <c r="J555" s="1"/>
  <c r="E531"/>
  <c r="E523"/>
  <c r="J523" s="1"/>
  <c r="E515"/>
  <c r="E514"/>
  <c r="E506"/>
  <c r="E505"/>
  <c r="E497"/>
  <c r="E496"/>
  <c r="E480"/>
  <c r="E479"/>
  <c r="E471"/>
  <c r="E461"/>
  <c r="E460"/>
  <c r="E452"/>
  <c r="E451"/>
  <c r="E443"/>
  <c r="E431"/>
  <c r="E430"/>
  <c r="E416"/>
  <c r="E408"/>
  <c r="E392"/>
  <c r="E384"/>
  <c r="E383"/>
  <c r="E375"/>
  <c r="E374"/>
  <c r="E366"/>
  <c r="E365"/>
  <c r="E356"/>
  <c r="E355"/>
  <c r="E346"/>
  <c r="E345"/>
  <c r="E335"/>
  <c r="E334"/>
  <c r="E325"/>
  <c r="E324"/>
  <c r="E316"/>
  <c r="E315"/>
  <c r="E314"/>
  <c r="E307"/>
  <c r="E306"/>
  <c r="E292"/>
  <c r="E291"/>
  <c r="E281"/>
  <c r="J281" s="1"/>
  <c r="E280"/>
  <c r="E264"/>
  <c r="E263"/>
  <c r="E255"/>
  <c r="E254"/>
  <c r="E246"/>
  <c r="E245"/>
  <c r="E235"/>
  <c r="J235" s="1"/>
  <c r="E236"/>
  <c r="J236" s="1"/>
  <c r="E227"/>
  <c r="E226"/>
  <c r="E217"/>
  <c r="E209"/>
  <c r="E208"/>
  <c r="E198"/>
  <c r="E197"/>
  <c r="J197" s="1"/>
  <c r="E189"/>
  <c r="E188"/>
  <c r="E187"/>
  <c r="E185"/>
  <c r="E174"/>
  <c r="E173"/>
  <c r="E172"/>
  <c r="E165"/>
  <c r="E164"/>
  <c r="E150"/>
  <c r="E137"/>
  <c r="E136"/>
  <c r="E125"/>
  <c r="E124"/>
  <c r="E97"/>
  <c r="E96"/>
  <c r="E84"/>
  <c r="E83"/>
  <c r="E57"/>
  <c r="J57" s="1"/>
  <c r="E56"/>
  <c r="E50"/>
  <c r="E49"/>
  <c r="E43"/>
  <c r="E37"/>
  <c r="E36"/>
  <c r="E30"/>
  <c r="E29"/>
  <c r="E23"/>
  <c r="E22"/>
  <c r="E16"/>
  <c r="E15"/>
  <c r="E9"/>
  <c r="E8"/>
  <c r="J8" s="1"/>
  <c r="G9"/>
  <c r="G8"/>
  <c r="G816"/>
  <c r="J816" s="1"/>
  <c r="G794"/>
  <c r="G793"/>
  <c r="J793" s="1"/>
  <c r="G792"/>
  <c r="J792" s="1"/>
  <c r="G791"/>
  <c r="J791" s="1"/>
  <c r="G785"/>
  <c r="J785" s="1"/>
  <c r="J786" s="1"/>
  <c r="G777"/>
  <c r="J777" s="1"/>
  <c r="G769"/>
  <c r="J762"/>
  <c r="J761"/>
  <c r="G758"/>
  <c r="J758" s="1"/>
  <c r="G757"/>
  <c r="J757" s="1"/>
  <c r="G755"/>
  <c r="J755" s="1"/>
  <c r="G754"/>
  <c r="G753"/>
  <c r="J753" s="1"/>
  <c r="G747"/>
  <c r="J747" s="1"/>
  <c r="J748" s="1"/>
  <c r="G738"/>
  <c r="G737"/>
  <c r="J737" s="1"/>
  <c r="G731"/>
  <c r="G723"/>
  <c r="J723" s="1"/>
  <c r="G717"/>
  <c r="J717" s="1"/>
  <c r="J718" s="1"/>
  <c r="J711"/>
  <c r="G708"/>
  <c r="J708" s="1"/>
  <c r="G707"/>
  <c r="J707" s="1"/>
  <c r="G698"/>
  <c r="J698" s="1"/>
  <c r="G690"/>
  <c r="J690" s="1"/>
  <c r="G681"/>
  <c r="J681" s="1"/>
  <c r="G672"/>
  <c r="G663"/>
  <c r="J663" s="1"/>
  <c r="G654"/>
  <c r="J654" s="1"/>
  <c r="G645"/>
  <c r="J645" s="1"/>
  <c r="G639"/>
  <c r="J639" s="1"/>
  <c r="J640" s="1"/>
  <c r="G630"/>
  <c r="J630" s="1"/>
  <c r="G629"/>
  <c r="J629" s="1"/>
  <c r="G628"/>
  <c r="J628" s="1"/>
  <c r="G622"/>
  <c r="J622" s="1"/>
  <c r="J623" s="1"/>
  <c r="G616"/>
  <c r="J616" s="1"/>
  <c r="J617" s="1"/>
  <c r="G607"/>
  <c r="J607" s="1"/>
  <c r="G597"/>
  <c r="J597" s="1"/>
  <c r="G596"/>
  <c r="J596" s="1"/>
  <c r="J590"/>
  <c r="G588"/>
  <c r="G587"/>
  <c r="G579"/>
  <c r="G578"/>
  <c r="J578" s="1"/>
  <c r="G568"/>
  <c r="G567"/>
  <c r="J567" s="1"/>
  <c r="G566"/>
  <c r="J566" s="1"/>
  <c r="G565"/>
  <c r="J565" s="1"/>
  <c r="G564"/>
  <c r="G563"/>
  <c r="J563" s="1"/>
  <c r="G562"/>
  <c r="J562" s="1"/>
  <c r="J556"/>
  <c r="G553"/>
  <c r="G552"/>
  <c r="G551"/>
  <c r="J551" s="1"/>
  <c r="G545"/>
  <c r="J545" s="1"/>
  <c r="G544"/>
  <c r="J544" s="1"/>
  <c r="G543"/>
  <c r="J543" s="1"/>
  <c r="G542"/>
  <c r="J542" s="1"/>
  <c r="G541"/>
  <c r="J541" s="1"/>
  <c r="G540"/>
  <c r="G539"/>
  <c r="G529"/>
  <c r="J529" s="1"/>
  <c r="G521"/>
  <c r="J521" s="1"/>
  <c r="G512"/>
  <c r="J512" s="1"/>
  <c r="G503"/>
  <c r="J503" s="1"/>
  <c r="G494"/>
  <c r="J494" s="1"/>
  <c r="G488"/>
  <c r="J488" s="1"/>
  <c r="G487"/>
  <c r="G486"/>
  <c r="G477"/>
  <c r="J477" s="1"/>
  <c r="G469"/>
  <c r="G468"/>
  <c r="J468" s="1"/>
  <c r="G467"/>
  <c r="G458"/>
  <c r="J458" s="1"/>
  <c r="G449"/>
  <c r="G442"/>
  <c r="J442" s="1"/>
  <c r="G441"/>
  <c r="G439"/>
  <c r="J439" s="1"/>
  <c r="G438"/>
  <c r="J438" s="1"/>
  <c r="G437"/>
  <c r="J437" s="1"/>
  <c r="G428"/>
  <c r="J428" s="1"/>
  <c r="G422"/>
  <c r="J422" s="1"/>
  <c r="J423" s="1"/>
  <c r="G414"/>
  <c r="J414" s="1"/>
  <c r="G406"/>
  <c r="J406" s="1"/>
  <c r="G405"/>
  <c r="G404"/>
  <c r="J404" s="1"/>
  <c r="G398"/>
  <c r="G390"/>
  <c r="J390" s="1"/>
  <c r="G381"/>
  <c r="J381" s="1"/>
  <c r="G372"/>
  <c r="G363"/>
  <c r="J363" s="1"/>
  <c r="G362"/>
  <c r="J362" s="1"/>
  <c r="G353"/>
  <c r="J353" s="1"/>
  <c r="G352"/>
  <c r="J352" s="1"/>
  <c r="G343"/>
  <c r="J343" s="1"/>
  <c r="G342"/>
  <c r="J342" s="1"/>
  <c r="G341"/>
  <c r="J341" s="1"/>
  <c r="G332"/>
  <c r="G331"/>
  <c r="J331" s="1"/>
  <c r="G322"/>
  <c r="J322" s="1"/>
  <c r="G304"/>
  <c r="J304" s="1"/>
  <c r="G298"/>
  <c r="J298" s="1"/>
  <c r="J299" s="1"/>
  <c r="G289"/>
  <c r="J289" s="1"/>
  <c r="G288"/>
  <c r="J288" s="1"/>
  <c r="G287"/>
  <c r="G278"/>
  <c r="J278" s="1"/>
  <c r="G277"/>
  <c r="J277" s="1"/>
  <c r="G271"/>
  <c r="J271" s="1"/>
  <c r="J272" s="1"/>
  <c r="G261"/>
  <c r="G252"/>
  <c r="J252" s="1"/>
  <c r="G243"/>
  <c r="J243" s="1"/>
  <c r="G242"/>
  <c r="J242" s="1"/>
  <c r="G233"/>
  <c r="J226"/>
  <c r="G224"/>
  <c r="J224" s="1"/>
  <c r="G223"/>
  <c r="G215"/>
  <c r="G206"/>
  <c r="J206" s="1"/>
  <c r="G205"/>
  <c r="J205" s="1"/>
  <c r="G204"/>
  <c r="J204" s="1"/>
  <c r="G196"/>
  <c r="G195"/>
  <c r="J195" s="1"/>
  <c r="G186"/>
  <c r="J186" s="1"/>
  <c r="G179"/>
  <c r="J179" s="1"/>
  <c r="G178"/>
  <c r="J178" s="1"/>
  <c r="G177"/>
  <c r="J177" s="1"/>
  <c r="G176"/>
  <c r="G175"/>
  <c r="J172"/>
  <c r="G171"/>
  <c r="J171" s="1"/>
  <c r="G162"/>
  <c r="G156"/>
  <c r="J156" s="1"/>
  <c r="J157" s="1"/>
  <c r="G148"/>
  <c r="J148" s="1"/>
  <c r="G147"/>
  <c r="J147" s="1"/>
  <c r="G146"/>
  <c r="J146" s="1"/>
  <c r="G145"/>
  <c r="G144"/>
  <c r="J144" s="1"/>
  <c r="G143"/>
  <c r="G134"/>
  <c r="J134" s="1"/>
  <c r="G133"/>
  <c r="G132"/>
  <c r="J132" s="1"/>
  <c r="G131"/>
  <c r="G123"/>
  <c r="J123" s="1"/>
  <c r="G122"/>
  <c r="J122" s="1"/>
  <c r="G121"/>
  <c r="J121" s="1"/>
  <c r="G115"/>
  <c r="G114"/>
  <c r="J114" s="1"/>
  <c r="G113"/>
  <c r="G112"/>
  <c r="J112" s="1"/>
  <c r="G106"/>
  <c r="G105"/>
  <c r="J105" s="1"/>
  <c r="G104"/>
  <c r="J104" s="1"/>
  <c r="G103"/>
  <c r="J103" s="1"/>
  <c r="G94"/>
  <c r="G93"/>
  <c r="G92"/>
  <c r="J92" s="1"/>
  <c r="G91"/>
  <c r="J91" s="1"/>
  <c r="G81"/>
  <c r="J81" s="1"/>
  <c r="G80"/>
  <c r="G79"/>
  <c r="G78"/>
  <c r="G77"/>
  <c r="J43"/>
  <c r="J44" s="1"/>
  <c r="J794"/>
  <c r="J769"/>
  <c r="J754"/>
  <c r="J738"/>
  <c r="J731"/>
  <c r="J732" s="1"/>
  <c r="J672"/>
  <c r="J588"/>
  <c r="J587"/>
  <c r="J579"/>
  <c r="J568"/>
  <c r="J564"/>
  <c r="J553"/>
  <c r="J552"/>
  <c r="J540"/>
  <c r="J539"/>
  <c r="J487"/>
  <c r="J486"/>
  <c r="J469"/>
  <c r="J467"/>
  <c r="J449"/>
  <c r="J441"/>
  <c r="J405"/>
  <c r="J398"/>
  <c r="J399" s="1"/>
  <c r="J372"/>
  <c r="J332"/>
  <c r="J325"/>
  <c r="J287"/>
  <c r="J264"/>
  <c r="J261"/>
  <c r="J233"/>
  <c r="J223"/>
  <c r="J215"/>
  <c r="J196"/>
  <c r="J176"/>
  <c r="J175"/>
  <c r="J162"/>
  <c r="J145"/>
  <c r="J143"/>
  <c r="J133"/>
  <c r="J131"/>
  <c r="J115"/>
  <c r="J113"/>
  <c r="J106"/>
  <c r="J94"/>
  <c r="J93"/>
  <c r="J80"/>
  <c r="J79"/>
  <c r="J78"/>
  <c r="J77"/>
  <c r="J71"/>
  <c r="J70"/>
  <c r="J69"/>
  <c r="J63"/>
  <c r="J64" s="1"/>
  <c r="J23" l="1"/>
  <c r="J56"/>
  <c r="J16"/>
  <c r="J50"/>
  <c r="J187"/>
  <c r="J198"/>
  <c r="J263"/>
  <c r="J265" s="1"/>
  <c r="J150"/>
  <c r="J151" s="1"/>
  <c r="J173"/>
  <c r="J189"/>
  <c r="J307"/>
  <c r="J324"/>
  <c r="J471"/>
  <c r="J472" s="1"/>
  <c r="J609"/>
  <c r="J683"/>
  <c r="J701"/>
  <c r="J740"/>
  <c r="J742" s="1"/>
  <c r="J771"/>
  <c r="J346"/>
  <c r="J347" s="1"/>
  <c r="J366"/>
  <c r="J430"/>
  <c r="J452"/>
  <c r="J479"/>
  <c r="J481" s="1"/>
  <c r="J505"/>
  <c r="J600"/>
  <c r="J374"/>
  <c r="J392"/>
  <c r="J393" s="1"/>
  <c r="J571"/>
  <c r="J306"/>
  <c r="J309" s="1"/>
  <c r="J335"/>
  <c r="J356"/>
  <c r="J443"/>
  <c r="J514"/>
  <c r="J516" s="1"/>
  <c r="J589"/>
  <c r="J798"/>
  <c r="J804"/>
  <c r="J805" s="1"/>
  <c r="J796"/>
  <c r="J799" s="1"/>
  <c r="J22"/>
  <c r="J36"/>
  <c r="J164"/>
  <c r="J166" s="1"/>
  <c r="J375"/>
  <c r="J376" s="1"/>
  <c r="J408"/>
  <c r="J461"/>
  <c r="J496"/>
  <c r="J572"/>
  <c r="J573" s="1"/>
  <c r="J165"/>
  <c r="J217"/>
  <c r="J218" s="1"/>
  <c r="J345"/>
  <c r="J416"/>
  <c r="J417" s="1"/>
  <c r="J610"/>
  <c r="J611" s="1"/>
  <c r="J741"/>
  <c r="J647"/>
  <c r="J97"/>
  <c r="J227"/>
  <c r="J228" s="1"/>
  <c r="J246"/>
  <c r="J292"/>
  <c r="J334"/>
  <c r="J431"/>
  <c r="J480"/>
  <c r="J531"/>
  <c r="J532" s="1"/>
  <c r="J581"/>
  <c r="J675"/>
  <c r="J700"/>
  <c r="J702" s="1"/>
  <c r="J684"/>
  <c r="J674"/>
  <c r="J665"/>
  <c r="J667" s="1"/>
  <c r="J657"/>
  <c r="J658" s="1"/>
  <c r="J632"/>
  <c r="J634" s="1"/>
  <c r="J601"/>
  <c r="J602" s="1"/>
  <c r="J537"/>
  <c r="J546" s="1"/>
  <c r="J506"/>
  <c r="J507" s="1"/>
  <c r="J497"/>
  <c r="J460"/>
  <c r="J462" s="1"/>
  <c r="J451"/>
  <c r="J453" s="1"/>
  <c r="J384"/>
  <c r="J383"/>
  <c r="J365"/>
  <c r="J367" s="1"/>
  <c r="J355"/>
  <c r="J291"/>
  <c r="J280"/>
  <c r="J282" s="1"/>
  <c r="J254"/>
  <c r="J255"/>
  <c r="J245"/>
  <c r="J247" s="1"/>
  <c r="J208"/>
  <c r="J210" s="1"/>
  <c r="J209"/>
  <c r="J174"/>
  <c r="J124"/>
  <c r="J125"/>
  <c r="J96"/>
  <c r="J98" s="1"/>
  <c r="J84"/>
  <c r="J83"/>
  <c r="J37"/>
  <c r="J29"/>
  <c r="J30"/>
  <c r="J15"/>
  <c r="J17" s="1"/>
  <c r="J316"/>
  <c r="J315"/>
  <c r="J314"/>
  <c r="J185"/>
  <c r="J190" s="1"/>
  <c r="J9"/>
  <c r="J10" s="1"/>
  <c r="J51"/>
  <c r="J726"/>
  <c r="J524"/>
  <c r="J136"/>
  <c r="J137"/>
  <c r="J326"/>
  <c r="J693"/>
  <c r="J649"/>
  <c r="J819"/>
  <c r="J237"/>
  <c r="J489"/>
  <c r="J582"/>
  <c r="J38"/>
  <c r="J72"/>
  <c r="J107"/>
  <c r="J444"/>
  <c r="J764"/>
  <c r="J116"/>
  <c r="J199"/>
  <c r="J336"/>
  <c r="J557"/>
  <c r="J58"/>
  <c r="J772"/>
  <c r="J409"/>
  <c r="J712"/>
  <c r="J780"/>
  <c r="J591"/>
  <c r="E320" i="2"/>
  <c r="G320" s="1"/>
  <c r="H320" s="1"/>
  <c r="E319"/>
  <c r="G319" s="1"/>
  <c r="H319" s="1"/>
  <c r="E318"/>
  <c r="G318" s="1"/>
  <c r="H318" s="1"/>
  <c r="E317"/>
  <c r="G317" s="1"/>
  <c r="H317" s="1"/>
  <c r="E316"/>
  <c r="G316" s="1"/>
  <c r="H316" s="1"/>
  <c r="E315"/>
  <c r="G315" s="1"/>
  <c r="H315" s="1"/>
  <c r="E314"/>
  <c r="G314" s="1"/>
  <c r="H314" s="1"/>
  <c r="E313"/>
  <c r="G313" s="1"/>
  <c r="H313" s="1"/>
  <c r="E312"/>
  <c r="G312" s="1"/>
  <c r="H312" s="1"/>
  <c r="E311"/>
  <c r="G311" s="1"/>
  <c r="H311" s="1"/>
  <c r="E310"/>
  <c r="G310" s="1"/>
  <c r="H310" s="1"/>
  <c r="E309"/>
  <c r="G309" s="1"/>
  <c r="H309" s="1"/>
  <c r="E308"/>
  <c r="G308" s="1"/>
  <c r="H308" s="1"/>
  <c r="E305"/>
  <c r="G305" s="1"/>
  <c r="H305" s="1"/>
  <c r="E304"/>
  <c r="G304" s="1"/>
  <c r="H304" s="1"/>
  <c r="E303"/>
  <c r="G303" s="1"/>
  <c r="H303" s="1"/>
  <c r="E302"/>
  <c r="G302" s="1"/>
  <c r="H302" s="1"/>
  <c r="E301"/>
  <c r="G301" s="1"/>
  <c r="H301" s="1"/>
  <c r="E300"/>
  <c r="G300" s="1"/>
  <c r="H300" s="1"/>
  <c r="E299"/>
  <c r="G299" s="1"/>
  <c r="H299" s="1"/>
  <c r="E296"/>
  <c r="G296" s="1"/>
  <c r="H296" s="1"/>
  <c r="E295"/>
  <c r="G295" s="1"/>
  <c r="H295" s="1"/>
  <c r="E294"/>
  <c r="G294" s="1"/>
  <c r="H294" s="1"/>
  <c r="E290"/>
  <c r="G290" s="1"/>
  <c r="H290" s="1"/>
  <c r="E289"/>
  <c r="G289" s="1"/>
  <c r="H289" s="1"/>
  <c r="E288"/>
  <c r="G288" s="1"/>
  <c r="H288" s="1"/>
  <c r="E287"/>
  <c r="G287" s="1"/>
  <c r="H287" s="1"/>
  <c r="E286"/>
  <c r="G286" s="1"/>
  <c r="H286" s="1"/>
  <c r="E285"/>
  <c r="G285" s="1"/>
  <c r="H285" s="1"/>
  <c r="E284"/>
  <c r="G284" s="1"/>
  <c r="H284" s="1"/>
  <c r="E283"/>
  <c r="G283" s="1"/>
  <c r="H283" s="1"/>
  <c r="E282"/>
  <c r="G282" s="1"/>
  <c r="H282" s="1"/>
  <c r="E279"/>
  <c r="G279" s="1"/>
  <c r="H279" s="1"/>
  <c r="E278"/>
  <c r="G278" s="1"/>
  <c r="H278" s="1"/>
  <c r="E277"/>
  <c r="G277" s="1"/>
  <c r="H277" s="1"/>
  <c r="E276"/>
  <c r="G276" s="1"/>
  <c r="H276" s="1"/>
  <c r="E275"/>
  <c r="G275" s="1"/>
  <c r="H275" s="1"/>
  <c r="E274"/>
  <c r="G274" s="1"/>
  <c r="H274" s="1"/>
  <c r="E273"/>
  <c r="G273" s="1"/>
  <c r="H273" s="1"/>
  <c r="E272"/>
  <c r="G272" s="1"/>
  <c r="H272" s="1"/>
  <c r="E271"/>
  <c r="G271" s="1"/>
  <c r="H271" s="1"/>
  <c r="E270"/>
  <c r="G270" s="1"/>
  <c r="H270" s="1"/>
  <c r="E269"/>
  <c r="G269" s="1"/>
  <c r="H269" s="1"/>
  <c r="E268"/>
  <c r="G268" s="1"/>
  <c r="H268" s="1"/>
  <c r="E267"/>
  <c r="G267" s="1"/>
  <c r="H267" s="1"/>
  <c r="E266"/>
  <c r="G266" s="1"/>
  <c r="H266" s="1"/>
  <c r="E263"/>
  <c r="G263" s="1"/>
  <c r="H263" s="1"/>
  <c r="E262"/>
  <c r="G262" s="1"/>
  <c r="H262" s="1"/>
  <c r="E261"/>
  <c r="G261" s="1"/>
  <c r="H261" s="1"/>
  <c r="E260"/>
  <c r="G260" s="1"/>
  <c r="H260" s="1"/>
  <c r="E259"/>
  <c r="G259" s="1"/>
  <c r="H259" s="1"/>
  <c r="E258"/>
  <c r="G258" s="1"/>
  <c r="H258" s="1"/>
  <c r="G257"/>
  <c r="H257" s="1"/>
  <c r="E257"/>
  <c r="E256"/>
  <c r="G256" s="1"/>
  <c r="H256" s="1"/>
  <c r="E255"/>
  <c r="G255" s="1"/>
  <c r="H255" s="1"/>
  <c r="E254"/>
  <c r="G254" s="1"/>
  <c r="H254" s="1"/>
  <c r="E253"/>
  <c r="G253" s="1"/>
  <c r="H253" s="1"/>
  <c r="E252"/>
  <c r="G252" s="1"/>
  <c r="H252" s="1"/>
  <c r="E251"/>
  <c r="G251" s="1"/>
  <c r="H251" s="1"/>
  <c r="E250"/>
  <c r="G250" s="1"/>
  <c r="H250" s="1"/>
  <c r="E246"/>
  <c r="G246" s="1"/>
  <c r="H246" s="1"/>
  <c r="E245"/>
  <c r="G245" s="1"/>
  <c r="H245" s="1"/>
  <c r="E244"/>
  <c r="G244" s="1"/>
  <c r="H244" s="1"/>
  <c r="E243"/>
  <c r="G243" s="1"/>
  <c r="H243" s="1"/>
  <c r="E240"/>
  <c r="G240" s="1"/>
  <c r="H240" s="1"/>
  <c r="E239"/>
  <c r="G239" s="1"/>
  <c r="H239" s="1"/>
  <c r="E238"/>
  <c r="G238" s="1"/>
  <c r="H238" s="1"/>
  <c r="E237"/>
  <c r="G237" s="1"/>
  <c r="H237" s="1"/>
  <c r="E236"/>
  <c r="G236" s="1"/>
  <c r="H236" s="1"/>
  <c r="E235"/>
  <c r="G235" s="1"/>
  <c r="H235" s="1"/>
  <c r="E234"/>
  <c r="G234" s="1"/>
  <c r="H234" s="1"/>
  <c r="E233"/>
  <c r="G233" s="1"/>
  <c r="H233" s="1"/>
  <c r="E232"/>
  <c r="G232" s="1"/>
  <c r="H232" s="1"/>
  <c r="E231"/>
  <c r="G231" s="1"/>
  <c r="H231" s="1"/>
  <c r="E230"/>
  <c r="G230" s="1"/>
  <c r="H230" s="1"/>
  <c r="E229"/>
  <c r="G229" s="1"/>
  <c r="H229" s="1"/>
  <c r="E228"/>
  <c r="G228" s="1"/>
  <c r="H228" s="1"/>
  <c r="E225"/>
  <c r="G225" s="1"/>
  <c r="H225" s="1"/>
  <c r="E224"/>
  <c r="G224" s="1"/>
  <c r="H224" s="1"/>
  <c r="E223"/>
  <c r="G223" s="1"/>
  <c r="H223" s="1"/>
  <c r="E222"/>
  <c r="G222" s="1"/>
  <c r="H222" s="1"/>
  <c r="E221"/>
  <c r="G221" s="1"/>
  <c r="H221" s="1"/>
  <c r="E220"/>
  <c r="G220" s="1"/>
  <c r="H220" s="1"/>
  <c r="E219"/>
  <c r="G219" s="1"/>
  <c r="H219" s="1"/>
  <c r="E218"/>
  <c r="G218" s="1"/>
  <c r="H218" s="1"/>
  <c r="E217"/>
  <c r="G217" s="1"/>
  <c r="H217" s="1"/>
  <c r="E216"/>
  <c r="G216" s="1"/>
  <c r="H216" s="1"/>
  <c r="E215"/>
  <c r="G215" s="1"/>
  <c r="H215" s="1"/>
  <c r="E214"/>
  <c r="G214" s="1"/>
  <c r="H214" s="1"/>
  <c r="E213"/>
  <c r="G213" s="1"/>
  <c r="H213" s="1"/>
  <c r="E209"/>
  <c r="G209" s="1"/>
  <c r="H209" s="1"/>
  <c r="E208"/>
  <c r="G208" s="1"/>
  <c r="H208" s="1"/>
  <c r="E207"/>
  <c r="G207" s="1"/>
  <c r="H207" s="1"/>
  <c r="E206"/>
  <c r="G206" s="1"/>
  <c r="H206" s="1"/>
  <c r="E205"/>
  <c r="G205" s="1"/>
  <c r="H205" s="1"/>
  <c r="E204"/>
  <c r="G204" s="1"/>
  <c r="H204" s="1"/>
  <c r="E203"/>
  <c r="G203" s="1"/>
  <c r="H203" s="1"/>
  <c r="E202"/>
  <c r="G202" s="1"/>
  <c r="H202" s="1"/>
  <c r="E201"/>
  <c r="G201" s="1"/>
  <c r="H201" s="1"/>
  <c r="E200"/>
  <c r="G200" s="1"/>
  <c r="H200" s="1"/>
  <c r="E199"/>
  <c r="G199" s="1"/>
  <c r="H199" s="1"/>
  <c r="E198"/>
  <c r="G198" s="1"/>
  <c r="H198" s="1"/>
  <c r="E197"/>
  <c r="G197" s="1"/>
  <c r="H197" s="1"/>
  <c r="E194"/>
  <c r="G194" s="1"/>
  <c r="H194" s="1"/>
  <c r="E193"/>
  <c r="G193" s="1"/>
  <c r="H193" s="1"/>
  <c r="E192"/>
  <c r="G192" s="1"/>
  <c r="H192" s="1"/>
  <c r="E191"/>
  <c r="G191" s="1"/>
  <c r="H191" s="1"/>
  <c r="E190"/>
  <c r="G190" s="1"/>
  <c r="H190" s="1"/>
  <c r="E189"/>
  <c r="G189" s="1"/>
  <c r="H189" s="1"/>
  <c r="E188"/>
  <c r="G188" s="1"/>
  <c r="H188" s="1"/>
  <c r="E187"/>
  <c r="G187" s="1"/>
  <c r="H187" s="1"/>
  <c r="E186"/>
  <c r="G186" s="1"/>
  <c r="H186" s="1"/>
  <c r="E185"/>
  <c r="G185" s="1"/>
  <c r="H185" s="1"/>
  <c r="E184"/>
  <c r="G184" s="1"/>
  <c r="H184" s="1"/>
  <c r="E183"/>
  <c r="G183" s="1"/>
  <c r="H183" s="1"/>
  <c r="E182"/>
  <c r="G182" s="1"/>
  <c r="H182" s="1"/>
  <c r="E181"/>
  <c r="G181" s="1"/>
  <c r="H181" s="1"/>
  <c r="E180"/>
  <c r="G180" s="1"/>
  <c r="H180" s="1"/>
  <c r="E179"/>
  <c r="G179" s="1"/>
  <c r="H179" s="1"/>
  <c r="E178"/>
  <c r="G178" s="1"/>
  <c r="H178" s="1"/>
  <c r="E177"/>
  <c r="G177" s="1"/>
  <c r="H177" s="1"/>
  <c r="G176"/>
  <c r="H176" s="1"/>
  <c r="E176"/>
  <c r="E175"/>
  <c r="G175" s="1"/>
  <c r="H175" s="1"/>
  <c r="E174"/>
  <c r="G174" s="1"/>
  <c r="H174" s="1"/>
  <c r="E173"/>
  <c r="G173" s="1"/>
  <c r="H173" s="1"/>
  <c r="E172"/>
  <c r="G172" s="1"/>
  <c r="H172" s="1"/>
  <c r="E171"/>
  <c r="G171" s="1"/>
  <c r="H171" s="1"/>
  <c r="E170"/>
  <c r="G170" s="1"/>
  <c r="H170" s="1"/>
  <c r="E167"/>
  <c r="G167" s="1"/>
  <c r="H167" s="1"/>
  <c r="E166"/>
  <c r="G166" s="1"/>
  <c r="H166" s="1"/>
  <c r="E165"/>
  <c r="G165" s="1"/>
  <c r="H165" s="1"/>
  <c r="E161"/>
  <c r="G161" s="1"/>
  <c r="H161" s="1"/>
  <c r="E160"/>
  <c r="G160" s="1"/>
  <c r="H160" s="1"/>
  <c r="E159"/>
  <c r="G159" s="1"/>
  <c r="H159" s="1"/>
  <c r="E158"/>
  <c r="G158" s="1"/>
  <c r="H158" s="1"/>
  <c r="E157"/>
  <c r="G157" s="1"/>
  <c r="H157" s="1"/>
  <c r="E156"/>
  <c r="G156" s="1"/>
  <c r="H156" s="1"/>
  <c r="E155"/>
  <c r="G155" s="1"/>
  <c r="H155" s="1"/>
  <c r="E154"/>
  <c r="G154" s="1"/>
  <c r="H154" s="1"/>
  <c r="E153"/>
  <c r="G153" s="1"/>
  <c r="H153" s="1"/>
  <c r="E152"/>
  <c r="G152" s="1"/>
  <c r="H152" s="1"/>
  <c r="E151"/>
  <c r="G151" s="1"/>
  <c r="H151" s="1"/>
  <c r="E150"/>
  <c r="G150" s="1"/>
  <c r="H150" s="1"/>
  <c r="E149"/>
  <c r="G149" s="1"/>
  <c r="H149" s="1"/>
  <c r="E148"/>
  <c r="G148" s="1"/>
  <c r="H148" s="1"/>
  <c r="E147"/>
  <c r="G147" s="1"/>
  <c r="H147" s="1"/>
  <c r="E146"/>
  <c r="G146" s="1"/>
  <c r="H146" s="1"/>
  <c r="E145"/>
  <c r="G145" s="1"/>
  <c r="H145" s="1"/>
  <c r="E144"/>
  <c r="G144" s="1"/>
  <c r="H144" s="1"/>
  <c r="E143"/>
  <c r="G143" s="1"/>
  <c r="H143" s="1"/>
  <c r="E142"/>
  <c r="G142" s="1"/>
  <c r="H142" s="1"/>
  <c r="E141"/>
  <c r="G141" s="1"/>
  <c r="H141" s="1"/>
  <c r="E140"/>
  <c r="G140" s="1"/>
  <c r="H140" s="1"/>
  <c r="E139"/>
  <c r="G139" s="1"/>
  <c r="H139" s="1"/>
  <c r="E138"/>
  <c r="G138" s="1"/>
  <c r="H138" s="1"/>
  <c r="E137"/>
  <c r="G137" s="1"/>
  <c r="H137" s="1"/>
  <c r="E136"/>
  <c r="G136" s="1"/>
  <c r="H136" s="1"/>
  <c r="E135"/>
  <c r="G135" s="1"/>
  <c r="H135" s="1"/>
  <c r="E134"/>
  <c r="G134" s="1"/>
  <c r="H134" s="1"/>
  <c r="E133"/>
  <c r="G133" s="1"/>
  <c r="H133" s="1"/>
  <c r="E132"/>
  <c r="G132" s="1"/>
  <c r="H132" s="1"/>
  <c r="E131"/>
  <c r="G131" s="1"/>
  <c r="H131" s="1"/>
  <c r="E130"/>
  <c r="G130" s="1"/>
  <c r="H130" s="1"/>
  <c r="E129"/>
  <c r="G129" s="1"/>
  <c r="H129" s="1"/>
  <c r="E128"/>
  <c r="G128" s="1"/>
  <c r="H128" s="1"/>
  <c r="E127"/>
  <c r="G127" s="1"/>
  <c r="H127" s="1"/>
  <c r="E126"/>
  <c r="G126" s="1"/>
  <c r="H126" s="1"/>
  <c r="G125"/>
  <c r="H125" s="1"/>
  <c r="E125"/>
  <c r="E124"/>
  <c r="G124" s="1"/>
  <c r="H124" s="1"/>
  <c r="E123"/>
  <c r="G123" s="1"/>
  <c r="H123" s="1"/>
  <c r="E122"/>
  <c r="G122" s="1"/>
  <c r="H122" s="1"/>
  <c r="E121"/>
  <c r="G121" s="1"/>
  <c r="H121" s="1"/>
  <c r="E120"/>
  <c r="G120" s="1"/>
  <c r="H120" s="1"/>
  <c r="E119"/>
  <c r="G119" s="1"/>
  <c r="H119" s="1"/>
  <c r="E118"/>
  <c r="G118" s="1"/>
  <c r="H118" s="1"/>
  <c r="E117"/>
  <c r="G117" s="1"/>
  <c r="H117" s="1"/>
  <c r="E116"/>
  <c r="G116" s="1"/>
  <c r="H116" s="1"/>
  <c r="E115"/>
  <c r="G115" s="1"/>
  <c r="H115" s="1"/>
  <c r="E114"/>
  <c r="G114" s="1"/>
  <c r="H114" s="1"/>
  <c r="E113"/>
  <c r="G113" s="1"/>
  <c r="H113" s="1"/>
  <c r="E112"/>
  <c r="G112" s="1"/>
  <c r="H112" s="1"/>
  <c r="E111"/>
  <c r="G111" s="1"/>
  <c r="H111" s="1"/>
  <c r="E110"/>
  <c r="G110" s="1"/>
  <c r="H110" s="1"/>
  <c r="E109"/>
  <c r="G109" s="1"/>
  <c r="H109" s="1"/>
  <c r="E108"/>
  <c r="G108" s="1"/>
  <c r="H108" s="1"/>
  <c r="E107"/>
  <c r="G107" s="1"/>
  <c r="H107" s="1"/>
  <c r="E106"/>
  <c r="G106" s="1"/>
  <c r="H106" s="1"/>
  <c r="E102"/>
  <c r="G102" s="1"/>
  <c r="H102" s="1"/>
  <c r="E101"/>
  <c r="G101" s="1"/>
  <c r="H101" s="1"/>
  <c r="E100"/>
  <c r="G100" s="1"/>
  <c r="H100" s="1"/>
  <c r="E99"/>
  <c r="G99" s="1"/>
  <c r="H99" s="1"/>
  <c r="E98"/>
  <c r="G98" s="1"/>
  <c r="H98" s="1"/>
  <c r="E97"/>
  <c r="G97" s="1"/>
  <c r="H97" s="1"/>
  <c r="E96"/>
  <c r="G96" s="1"/>
  <c r="H96" s="1"/>
  <c r="E93"/>
  <c r="G93" s="1"/>
  <c r="H93" s="1"/>
  <c r="E92"/>
  <c r="G92" s="1"/>
  <c r="H92" s="1"/>
  <c r="E91"/>
  <c r="G91" s="1"/>
  <c r="H91" s="1"/>
  <c r="E90"/>
  <c r="G90" s="1"/>
  <c r="H90" s="1"/>
  <c r="E89"/>
  <c r="G89" s="1"/>
  <c r="H89" s="1"/>
  <c r="E86"/>
  <c r="G86" s="1"/>
  <c r="H86" s="1"/>
  <c r="E85"/>
  <c r="G85" s="1"/>
  <c r="H85" s="1"/>
  <c r="E84"/>
  <c r="G84" s="1"/>
  <c r="H84" s="1"/>
  <c r="E83"/>
  <c r="G83" s="1"/>
  <c r="H83" s="1"/>
  <c r="E82"/>
  <c r="G82" s="1"/>
  <c r="H82" s="1"/>
  <c r="E79"/>
  <c r="G79" s="1"/>
  <c r="H79" s="1"/>
  <c r="H78" s="1"/>
  <c r="E75"/>
  <c r="G75" s="1"/>
  <c r="H75" s="1"/>
  <c r="E74"/>
  <c r="G74" s="1"/>
  <c r="H74" s="1"/>
  <c r="E73"/>
  <c r="G73" s="1"/>
  <c r="H73" s="1"/>
  <c r="E72"/>
  <c r="G72" s="1"/>
  <c r="H72" s="1"/>
  <c r="E69"/>
  <c r="G69" s="1"/>
  <c r="H69" s="1"/>
  <c r="E68"/>
  <c r="G68" s="1"/>
  <c r="H68" s="1"/>
  <c r="E67"/>
  <c r="G67" s="1"/>
  <c r="H67" s="1"/>
  <c r="E66"/>
  <c r="G66" s="1"/>
  <c r="H66" s="1"/>
  <c r="E65"/>
  <c r="G65" s="1"/>
  <c r="H65" s="1"/>
  <c r="E64"/>
  <c r="G64" s="1"/>
  <c r="H64" s="1"/>
  <c r="E63"/>
  <c r="G63" s="1"/>
  <c r="H63" s="1"/>
  <c r="E62"/>
  <c r="G62" s="1"/>
  <c r="H62" s="1"/>
  <c r="E61"/>
  <c r="G61" s="1"/>
  <c r="H61" s="1"/>
  <c r="E58"/>
  <c r="G58" s="1"/>
  <c r="H58" s="1"/>
  <c r="E57"/>
  <c r="G57" s="1"/>
  <c r="H57" s="1"/>
  <c r="E54"/>
  <c r="G54" s="1"/>
  <c r="H54" s="1"/>
  <c r="E53"/>
  <c r="G53" s="1"/>
  <c r="H53" s="1"/>
  <c r="E50"/>
  <c r="G50" s="1"/>
  <c r="H50" s="1"/>
  <c r="E49"/>
  <c r="G49" s="1"/>
  <c r="H49" s="1"/>
  <c r="H48" s="1"/>
  <c r="E45"/>
  <c r="G45" s="1"/>
  <c r="E44"/>
  <c r="G44" s="1"/>
  <c r="E43"/>
  <c r="G43" s="1"/>
  <c r="E40"/>
  <c r="G40" s="1"/>
  <c r="H40" s="1"/>
  <c r="E39"/>
  <c r="G39" s="1"/>
  <c r="H39" s="1"/>
  <c r="E38"/>
  <c r="G38" s="1"/>
  <c r="H38" s="1"/>
  <c r="G37"/>
  <c r="H37" s="1"/>
  <c r="G36"/>
  <c r="H36" s="1"/>
  <c r="E33"/>
  <c r="G33" s="1"/>
  <c r="H33" s="1"/>
  <c r="E32"/>
  <c r="G32" s="1"/>
  <c r="H32" s="1"/>
  <c r="E31"/>
  <c r="G31" s="1"/>
  <c r="H31" s="1"/>
  <c r="E30"/>
  <c r="G30" s="1"/>
  <c r="H30" s="1"/>
  <c r="E29"/>
  <c r="G29" s="1"/>
  <c r="H29" s="1"/>
  <c r="E28"/>
  <c r="G28" s="1"/>
  <c r="H28" s="1"/>
  <c r="E27"/>
  <c r="G27" s="1"/>
  <c r="H27" s="1"/>
  <c r="E26"/>
  <c r="G26" s="1"/>
  <c r="H26" s="1"/>
  <c r="E25"/>
  <c r="G25" s="1"/>
  <c r="H25" s="1"/>
  <c r="E24"/>
  <c r="G24" s="1"/>
  <c r="H24" s="1"/>
  <c r="E23"/>
  <c r="G23" s="1"/>
  <c r="H23" s="1"/>
  <c r="E22"/>
  <c r="G22" s="1"/>
  <c r="H22" s="1"/>
  <c r="E21"/>
  <c r="G21" s="1"/>
  <c r="H21" s="1"/>
  <c r="E20"/>
  <c r="G20" s="1"/>
  <c r="H20" s="1"/>
  <c r="E19"/>
  <c r="G19" s="1"/>
  <c r="H19" s="1"/>
  <c r="E18"/>
  <c r="G18" s="1"/>
  <c r="H18" s="1"/>
  <c r="E17"/>
  <c r="G17" s="1"/>
  <c r="H17" s="1"/>
  <c r="E16"/>
  <c r="G16" s="1"/>
  <c r="H16" s="1"/>
  <c r="E15"/>
  <c r="G15" s="1"/>
  <c r="H15" s="1"/>
  <c r="J24" i="8" l="1"/>
  <c r="J180"/>
  <c r="J385"/>
  <c r="J685"/>
  <c r="J498"/>
  <c r="J357"/>
  <c r="J432"/>
  <c r="J85"/>
  <c r="J126"/>
  <c r="J293"/>
  <c r="J31"/>
  <c r="J256"/>
  <c r="J676"/>
  <c r="H45" i="2"/>
  <c r="H43"/>
  <c r="H44"/>
  <c r="J317" i="8"/>
  <c r="J138"/>
  <c r="H169" i="2"/>
  <c r="H293"/>
  <c r="H56"/>
  <c r="H227"/>
  <c r="H242"/>
  <c r="H265"/>
  <c r="H14"/>
  <c r="H52"/>
  <c r="H196"/>
  <c r="H60"/>
  <c r="H164"/>
  <c r="H281"/>
  <c r="H298"/>
  <c r="H71"/>
  <c r="H81"/>
  <c r="H88"/>
  <c r="H95"/>
  <c r="H212"/>
  <c r="H307"/>
  <c r="H35"/>
  <c r="H105"/>
  <c r="H249"/>
  <c r="H42" l="1"/>
  <c r="H104"/>
  <c r="H325" l="1"/>
  <c r="X328" l="1"/>
  <c r="Y13"/>
  <c r="Y14" s="1"/>
  <c r="H324"/>
  <c r="H323" s="1"/>
</calcChain>
</file>

<file path=xl/sharedStrings.xml><?xml version="1.0" encoding="utf-8"?>
<sst xmlns="http://schemas.openxmlformats.org/spreadsheetml/2006/main" count="9072" uniqueCount="1826">
  <si>
    <t>Composições Analíticas com Preço Unitário</t>
  </si>
  <si>
    <t>Bancos</t>
  </si>
  <si>
    <t>B.D.I.</t>
  </si>
  <si>
    <t>Encargos Sociais</t>
  </si>
  <si>
    <t>CONTRATAÇÃO DE EMPRESA PARA EXECUTAR A REFORMA DO JECC ZONA LESTE (HORTO) DA COMARCA DE TERESINA</t>
  </si>
  <si>
    <t xml:space="preserve">SINAPI - 06/2021 - Piauí
ORSE - 04/2021 - Sergipe
SEINFRA - 026 - Ceará
</t>
  </si>
  <si>
    <t xml:space="preserve"> 24,73%</t>
  </si>
  <si>
    <t>Desonerado: 
Horista:  83,37%
Mensalista:  47,61%</t>
  </si>
  <si>
    <t>Composições Principais</t>
  </si>
  <si>
    <t>Código</t>
  </si>
  <si>
    <t>Banco</t>
  </si>
  <si>
    <t>Descrição</t>
  </si>
  <si>
    <t>Tipo</t>
  </si>
  <si>
    <t>Und</t>
  </si>
  <si>
    <t>Quant.</t>
  </si>
  <si>
    <t>Valor Unit</t>
  </si>
  <si>
    <t>Total</t>
  </si>
  <si>
    <t>Composição</t>
  </si>
  <si>
    <t>SEINFRA</t>
  </si>
  <si>
    <t>RETIRADA DE CAIXA DE AR CONDICIONADO</t>
  </si>
  <si>
    <t>UN</t>
  </si>
  <si>
    <t>Insumo</t>
  </si>
  <si>
    <t>H</t>
  </si>
  <si>
    <t xml:space="preserve"> 1.2 </t>
  </si>
  <si>
    <t xml:space="preserve"> 97622 </t>
  </si>
  <si>
    <t>SINAPI</t>
  </si>
  <si>
    <t>DEMOLIÇÃO DE ALVENARIA DE BLOCO FURADO, DE FORMA MANUAL, SEM REAPROVEITAMENTO. AF_12/2017</t>
  </si>
  <si>
    <t>SERP - SERVIÇOS PRELIMINARES</t>
  </si>
  <si>
    <t>m³</t>
  </si>
  <si>
    <t>Composição Auxiliar</t>
  </si>
  <si>
    <t xml:space="preserve"> 88309 </t>
  </si>
  <si>
    <t>PEDREIRO COM ENCARGOS COMPLEMENTARES</t>
  </si>
  <si>
    <t>SEDI - SERVIÇOS DIVERSOS</t>
  </si>
  <si>
    <t xml:space="preserve"> 88316 </t>
  </si>
  <si>
    <t>SERVENTE COM ENCARGOS COMPLEMENTARES</t>
  </si>
  <si>
    <t xml:space="preserve"> 1.3 </t>
  </si>
  <si>
    <t xml:space="preserve"> 97663 </t>
  </si>
  <si>
    <t>REMOÇÃO DE LOUÇAS, DE FORMA MANUAL, SEM REAPROVEITAMENTO. AF_12/2017</t>
  </si>
  <si>
    <t xml:space="preserve"> 88267 </t>
  </si>
  <si>
    <t>ENCANADOR OU BOMBEIRO HIDRÁULICO COM ENCARGOS COMPLEMENTARES</t>
  </si>
  <si>
    <t>ORSE</t>
  </si>
  <si>
    <t>m²</t>
  </si>
  <si>
    <t>h</t>
  </si>
  <si>
    <t xml:space="preserve"> 1.5 </t>
  </si>
  <si>
    <t xml:space="preserve"> 97644 </t>
  </si>
  <si>
    <t>REMOÇÃO DE PORTAS, DE FORMA MANUAL, SEM REAPROVEITAMENTO. AF_12/2017</t>
  </si>
  <si>
    <t xml:space="preserve"> 1.6 </t>
  </si>
  <si>
    <t xml:space="preserve"> 97632 </t>
  </si>
  <si>
    <t>DEMOLIÇÃO DE RODAPÉ CERÂMICO, DE FORMA MANUAL, SEM REAPROVEITAMENTO. AF_12/2017</t>
  </si>
  <si>
    <t>M</t>
  </si>
  <si>
    <t xml:space="preserve"> 88256 </t>
  </si>
  <si>
    <t>AZULEJISTA OU LADRILHISTA COM ENCARGOS COMPLEMENTARES</t>
  </si>
  <si>
    <t xml:space="preserve"> 1.7 </t>
  </si>
  <si>
    <t xml:space="preserve"> 97660 </t>
  </si>
  <si>
    <t>REMOÇÃO DE INTERRUPTORES/TOMADAS ELÉTRICAS, DE FORMA MANUAL, SEM REAPROVEITAMENTO. AF_12/2017</t>
  </si>
  <si>
    <t xml:space="preserve"> 88264 </t>
  </si>
  <si>
    <t>ELETRICISTA COM ENCARGOS COMPLEMENTARES</t>
  </si>
  <si>
    <t xml:space="preserve"> 1.9 </t>
  </si>
  <si>
    <t xml:space="preserve"> 97633 </t>
  </si>
  <si>
    <t>DEMOLIÇÃO DE REVESTIMENTO CERÂMICO, DE FORMA MANUAL, SEM REAPROVEITAMENTO. AF_12/2017</t>
  </si>
  <si>
    <t xml:space="preserve"> 1.10 </t>
  </si>
  <si>
    <t xml:space="preserve"> 97628 </t>
  </si>
  <si>
    <t>DEMOLIÇÃO DE LAJES, DE FORMA MANUAL, SEM REAPROVEITAMENTO. AF_12/2017</t>
  </si>
  <si>
    <t xml:space="preserve"> 1.11 </t>
  </si>
  <si>
    <t xml:space="preserve"> 97647 </t>
  </si>
  <si>
    <t>REMOÇÃO DE TELHAS, DE FIBROCIMENTO, METÁLICA E CERÂMICA, DE FORMA MANUAL, SEM REAPROVEITAMENTO. AF_12/2017</t>
  </si>
  <si>
    <t xml:space="preserve"> 88323 </t>
  </si>
  <si>
    <t>TELHADISTA COM ENCARGOS COMPLEMENTARES</t>
  </si>
  <si>
    <t xml:space="preserve"> 1.12 </t>
  </si>
  <si>
    <t xml:space="preserve"> 97650 </t>
  </si>
  <si>
    <t>REMOÇÃO DE TRAMA DE MADEIRA PARA COBERTURA, DE FORMA MANUAL, SEM REAPROVEITAMENTO. AF_12/2017</t>
  </si>
  <si>
    <t>DEMOLIÇÃO DE CONCRETO SIMPLES</t>
  </si>
  <si>
    <t xml:space="preserve"> 1.14 </t>
  </si>
  <si>
    <t xml:space="preserve"> 97629 </t>
  </si>
  <si>
    <t>DEMOLIÇÃO DE LAJES, DE FORMA MECANIZADA COM MARTELETE, SEM REAPROVEITAMENTO. AF_12/2017</t>
  </si>
  <si>
    <t xml:space="preserve"> 5795 </t>
  </si>
  <si>
    <t>MARTELETE OU ROMPEDOR PNEUMÁTICO MANUAL, 28 KG, COM SILENCIADOR - CHP DIURNO. AF_07/2016</t>
  </si>
  <si>
    <t>CHOR - CUSTOS HORÁRIOS DE MÁQUINAS E EQUIPAMENTOS</t>
  </si>
  <si>
    <t>CHP</t>
  </si>
  <si>
    <t xml:space="preserve"> 5952 </t>
  </si>
  <si>
    <t>MARTELETE OU ROMPEDOR PNEUMÁTICO MANUAL, 28 KG, COM SILENCIADOR - CHI DIURNO. AF_07/2016</t>
  </si>
  <si>
    <t>CHI</t>
  </si>
  <si>
    <t>REMOÇÃO DE PISO DE BORRACHA (ESCADA)</t>
  </si>
  <si>
    <t>CANT - CANTEIRO DE OBRAS</t>
  </si>
  <si>
    <t xml:space="preserve"> 1.17 </t>
  </si>
  <si>
    <t xml:space="preserve"> 97641 </t>
  </si>
  <si>
    <t>REMOÇÃO DE FORRO DE GESSO, DE FORMA MANUAL, SEM REAPROVEITAMENTO. AF_12/2017</t>
  </si>
  <si>
    <t xml:space="preserve"> 88269 </t>
  </si>
  <si>
    <t>GESSEIRO COM ENCARGOS COMPLEMENTARES</t>
  </si>
  <si>
    <t>RETIRADA DE GRADE DE FERRO</t>
  </si>
  <si>
    <t>Material</t>
  </si>
  <si>
    <t>PREGO DE ACO POLIDO COM CABECA 18 X 30 (2 3/4 X 10)</t>
  </si>
  <si>
    <t>KG</t>
  </si>
  <si>
    <t xml:space="preserve"> 88262 </t>
  </si>
  <si>
    <t>CARPINTEIRO DE FORMAS COM ENCARGOS COMPLEMENTARES</t>
  </si>
  <si>
    <t xml:space="preserve"> 00005061 </t>
  </si>
  <si>
    <t>PREGO DE ACO POLIDO COM CABECA 18 X 27 (2 1/2 X 10)</t>
  </si>
  <si>
    <t>TABUA NAO APARELHADA *2,5 X 30* CM, EM MACARANDUBA, ANGELIM OU EQUIVALENTE DA REGIAO - BRUTA</t>
  </si>
  <si>
    <t xml:space="preserve"> 2.5 </t>
  </si>
  <si>
    <t xml:space="preserve"> 98459 </t>
  </si>
  <si>
    <t>TAPUME COM TELHA METÁLICA. AF_05/2018</t>
  </si>
  <si>
    <t xml:space="preserve"> 91693 </t>
  </si>
  <si>
    <t>SERRA CIRCULAR DE BANCADA COM MOTOR ELÉTRICO POTÊNCIA DE 5HP, COM COIFA PARA DISCO 10" - CHI DIURNO. AF_08/2015</t>
  </si>
  <si>
    <t xml:space="preserve"> 91692 </t>
  </si>
  <si>
    <t>SERRA CIRCULAR DE BANCADA COM MOTOR ELÉTRICO POTÊNCIA DE 5HP, COM COIFA PARA DISCO 10" - CHP DIURNO. AF_08/2015</t>
  </si>
  <si>
    <t xml:space="preserve"> 94974 </t>
  </si>
  <si>
    <t>CONCRETO MAGRO PARA LASTRO, TRAÇO 1:4,5:4,5 (EM MASSA SECA DE CIMENTO/ AREIA MÉDIA/ BRITA 1) - PREPARO MANUAL. AF_05/2021</t>
  </si>
  <si>
    <t>FUES - FUNDAÇÕES E ESTRUTURAS</t>
  </si>
  <si>
    <t xml:space="preserve"> 88239 </t>
  </si>
  <si>
    <t>AJUDANTE DE CARPINTEIRO COM ENCARGOS COMPLEMENTARES</t>
  </si>
  <si>
    <t xml:space="preserve"> 00004433 </t>
  </si>
  <si>
    <t>CAIBRO NAO APARELHADO  *7,5 X 7,5* CM, EM MACARANDUBA, ANGELIM OU EQUIVALENTE DA REGIAO -  BRUTA</t>
  </si>
  <si>
    <t xml:space="preserve"> 00003992 </t>
  </si>
  <si>
    <t>TABUA APARELHADA *2,5 X 30* CM, EM MACARANDUBA, ANGELIM OU EQUIVALENTE DA REGIAO</t>
  </si>
  <si>
    <t xml:space="preserve"> 00007243 </t>
  </si>
  <si>
    <t>TELHA TRAPEZOIDAL EM ACO ZINCADO, SEM PINTURA, ALTURA DE APROXIMADAMENTE 40 MM, ESPESSURA DE 0,50 MM E LARGURA UTIL DE 980 MM</t>
  </si>
  <si>
    <t xml:space="preserve"> 3.1 </t>
  </si>
  <si>
    <t xml:space="preserve"> 93358 </t>
  </si>
  <si>
    <t>ESCAVAÇÃO MANUAL DE VALA COM PROFUNDIDADE MENOR OU IGUAL A 1,30 M. AF_02/2021</t>
  </si>
  <si>
    <t>MOVT - MOVIMENTO DE TERRA</t>
  </si>
  <si>
    <t xml:space="preserve"> 3.2 </t>
  </si>
  <si>
    <t xml:space="preserve"> 97083 </t>
  </si>
  <si>
    <t>COMPACTAÇÃO MECÂNICA DE SOLO PARA EXECUÇÃO DE RADIER, COM COMPACTADOR DE SOLOS A PERCUSSÃO. AF_09/2017</t>
  </si>
  <si>
    <t xml:space="preserve"> 95264 </t>
  </si>
  <si>
    <t>COMPACTADOR DE SOLOS DE PERCUSÃO (SOQUETE) COM MOTOR A GASOLINA, POTÊNCIA 3 CV - CHP DIURNO. AF_09/2016</t>
  </si>
  <si>
    <t xml:space="preserve"> 95265 </t>
  </si>
  <si>
    <t>COMPACTADOR DE SOLOS DE PERCUSÃO (SOQUETE) COM MOTOR A GASOLINA, POTÊNCIA 3 CV - CHI DIURNO. AF_09/2016</t>
  </si>
  <si>
    <t xml:space="preserve"> 3.3 </t>
  </si>
  <si>
    <t xml:space="preserve"> 96995 </t>
  </si>
  <si>
    <t>REATERRO MANUAL APILOADO COM SOQUETE. AF_10/2017</t>
  </si>
  <si>
    <t xml:space="preserve"> 4.1 </t>
  </si>
  <si>
    <t xml:space="preserve"> 102487 </t>
  </si>
  <si>
    <t>CONCRETO CICLÓPICO FCK = 15MPA, 30% PEDRA DE MÃO EM VOLUME REAL, INCLUSIVE LANÇAMENTO. AF_05/2021</t>
  </si>
  <si>
    <t xml:space="preserve"> 90586 </t>
  </si>
  <si>
    <t>VIBRADOR DE IMERSÃO, DIÂMETRO DE PONTEIRA 45MM, MOTOR ELÉTRICO TRIFÁSICO POTÊNCIA DE 2 CV - CHP DIURNO. AF_06/2015</t>
  </si>
  <si>
    <t xml:space="preserve"> 90587 </t>
  </si>
  <si>
    <t>VIBRADOR DE IMERSÃO, DIÂMETRO DE PONTEIRA 45MM, MOTOR ELÉTRICO TRIFÁSICO POTÊNCIA DE 2 CV - CHI DIURNO. AF_06/2015</t>
  </si>
  <si>
    <t xml:space="preserve"> 94963 </t>
  </si>
  <si>
    <t>CONCRETO FCK = 15MPA, TRAÇO 1:3,4:3,5 (EM MASSA SECA DE CIMENTO/ AREIA MÉDIA/ BRITA 1) - PREPARO MECÂNICO COM BETONEIRA 400 L. AF_05/2021</t>
  </si>
  <si>
    <t xml:space="preserve"> 00004730 </t>
  </si>
  <si>
    <t>PEDRA DE MAO OU PEDRA RACHAO PARA ARRIMO/FUNDACAO (POSTO PEDREIRA/FORNECEDOR, SEM FRETE)</t>
  </si>
  <si>
    <t xml:space="preserve"> 4.2 </t>
  </si>
  <si>
    <t xml:space="preserve"> 87525 </t>
  </si>
  <si>
    <t>ALVENARIA DE VEDAÇÃO DE BLOCOS CERÂMICOS FURADOS NA HORIZONTAL DE 14X9X19CM (ESPESSURA 14CM, BLOCO DEITADO) DE PAREDES COM ÁREA LÍQUIDA MAIOR OU IGUAL A 6M² COM VÃOS E ARGAMASSA DE ASSENTAMENTO COM PREPARO EM BETONEIRA. AF_06/2014</t>
  </si>
  <si>
    <t>PARE - PAREDES/PAINEIS</t>
  </si>
  <si>
    <t xml:space="preserve"> 87292 </t>
  </si>
  <si>
    <t>ARGAMASSA TRAÇO 1:2:8 (EM VOLUME DE CIMENTO, CAL E AREIA MÉDIA ÚMIDA) PARA EMBOÇO/MASSA ÚNICA/ASSENTAMENTO DE ALVENARIA DE VEDAÇÃO, PREPARO MECÂNICO COM BETONEIRA 400 L. AF_08/2019</t>
  </si>
  <si>
    <t xml:space="preserve"> 00007267 </t>
  </si>
  <si>
    <t>BLOCO CERAMICO VAZADO PARA ALVENARIA DE VEDACAO, 6 FUROS, DE 9 X 14 X 19 CM (L X A X C)</t>
  </si>
  <si>
    <t xml:space="preserve"> 00037395 </t>
  </si>
  <si>
    <t>PINO DE ACO COM FURO, HASTE = 27 MM (ACAO DIRETA)</t>
  </si>
  <si>
    <t>CENTO</t>
  </si>
  <si>
    <t xml:space="preserve"> 00034547 </t>
  </si>
  <si>
    <t>TELA DE ACO SOLDADA GALVANIZADA/ZINCADA PARA ALVENARIA, FIO  D = *1,20 A 1,70* MM, MALHA 15 X 15 MM, (C X L) *50 X 12* CM</t>
  </si>
  <si>
    <t xml:space="preserve"> 5.1 </t>
  </si>
  <si>
    <t xml:space="preserve"> 87507 </t>
  </si>
  <si>
    <t>ALVENARIA DE VEDAÇÃO DE BLOCOS CERÂMICOS FURADOS NA HORIZONTAL DE 9X14X19CM (ESPESSURA 9CM) DE PAREDES COM ÁREA LÍQUIDA MAIOR OU IGUAL A 6M² SEM VÃOS E ARGAMASSA DE ASSENTAMENTO COM PREPARO EM BETONEIRA. AF_06/2014</t>
  </si>
  <si>
    <t xml:space="preserve"> 00034557 </t>
  </si>
  <si>
    <t>TELA DE ACO SOLDADA GALVANIZADA/ZINCADA PARA ALVENARIA, FIO D = *1,20 A 1,70* MM, MALHA 15 X 15 MM, (C X L) *50 X 7,5* CM</t>
  </si>
  <si>
    <t>POSTE 40 x 60 MM, PINTURA ELETROSTÁTICA EM POLIESTER, NAS CORES VERDE OU BRANCA ( H=2,50M - COM TAMPA) CHUMBADO</t>
  </si>
  <si>
    <t>kg</t>
  </si>
  <si>
    <t>Concreto simples fabricado na obra, fck=15 mpa, lançado e adensado</t>
  </si>
  <si>
    <t xml:space="preserve"> 7.1 </t>
  </si>
  <si>
    <t xml:space="preserve"> 94569 </t>
  </si>
  <si>
    <t>JANELA DE ALUMÍNIO TIPO MAXIM-AR, COM VIDROS, BATENTE E FERRAGENS. EXCLUSIVE ALIZAR, ACABAMENTO E CONTRAMARCO. FORNECIMENTO E INSTALAÇÃO. AF_12/2019</t>
  </si>
  <si>
    <t>ESQV - ESQUADRIAS/FERRAGENS/VIDROS</t>
  </si>
  <si>
    <t xml:space="preserve"> 00034381 </t>
  </si>
  <si>
    <t>JANELA MAXIM AR EM ALUMINIO, 80 X 60 CM (A X L), BATENTE/REQUADRO DE 4 A 14 CM, COM VIDRO, SEM GUARNICAO/ALIZAR</t>
  </si>
  <si>
    <t xml:space="preserve"> 00004377 </t>
  </si>
  <si>
    <t>PARAFUSO DE ACO ZINCADO COM ROSCA SOBERBA, CABECA CHATA E FENDA SIMPLES, DIAMETRO 4,2 MM, COMPRIMENTO * 32 * MM</t>
  </si>
  <si>
    <t xml:space="preserve"> 00039961 </t>
  </si>
  <si>
    <t>SILICONE ACETICO USO GERAL INCOLOR 280 G</t>
  </si>
  <si>
    <t xml:space="preserve"> 7.2 </t>
  </si>
  <si>
    <t xml:space="preserve"> 94570 </t>
  </si>
  <si>
    <t>JANELA DE ALUMÍNIO DE CORRER COM 2 FOLHAS PARA VIDROS, COM VIDROS, BATENTE, ACABAMENTO COM ACETATO OU BRILHANTE E FERRAGENS. EXCLUSIVE ALIZAR E CONTRAMARCO. FORNECIMENTO E INSTALAÇÃO. AF_12/2019</t>
  </si>
  <si>
    <t xml:space="preserve"> 00036896 </t>
  </si>
  <si>
    <t>JANELA DE CORRER EM ALUMINIO, 100 X 120 CM (A X L), 2 FLS,  SEM BANDEIRA,  ACABAMENTO ACET OU BRILHANTE, BATENTE/REQUADRO DE 6 A 14 CM, COM VIDRO, SEM GUARNICAO</t>
  </si>
  <si>
    <t xml:space="preserve"> 7.3 </t>
  </si>
  <si>
    <t xml:space="preserve"> 100674 </t>
  </si>
  <si>
    <t>JANELA FIXA DE ALUMÍNIO PARA VIDRO, COM VIDRO, BATENTE E FERRAGENS. EXCLUSIVE ACABAMENTO, ALIZAR E CONTRAMARCO. FORNECIMENTO E INSTALAÇÃO. AF_12/2019</t>
  </si>
  <si>
    <t xml:space="preserve"> 00000599 </t>
  </si>
  <si>
    <t>JANELA FIXA EM ALUMINIO, 60  X 80 CM (A X L), BATENTE/REQUADRO DE 3 A 14 CM, COM VIDRO, SEM GUARNICAO/ALIZAR</t>
  </si>
  <si>
    <t xml:space="preserve"> 7.4 </t>
  </si>
  <si>
    <t xml:space="preserve"> 90796 </t>
  </si>
  <si>
    <t>KIT DE PORTA-PRONTA DE MADEIRA EM ACABAMENTO MELAMÍNICO BRANCO, FOLHA LEVE OU MÉDIA, E BATENTE METÁLICO, 80X210CM, FIXAÇÃO COM ARGAMASSA - FORNECIMENTO E INSTALAÇÃO. AF_12/2019</t>
  </si>
  <si>
    <t xml:space="preserve"> 88629 </t>
  </si>
  <si>
    <t>ARGAMASSA TRAÇO 1:3 (EM VOLUME DE CIMENTO E AREIA MÉDIA ÚMIDA), PREPARO MANUAL. AF_08/2019</t>
  </si>
  <si>
    <t xml:space="preserve"> 88261 </t>
  </si>
  <si>
    <t>CARPINTEIRO DE ESQUADRIA COM ENCARGOS COMPLEMENTARES</t>
  </si>
  <si>
    <t xml:space="preserve"> 00039484 </t>
  </si>
  <si>
    <t>KIT PORTA PRONTA DE MADEIRA, FOLHA LEVE (NBR 15930) DE 800 X 2100 MM, DE 35 MM A 40 MM DE ESPESSURA, COM MARCO EM ACO, NUCLEO COLMEIA, CAPA LISA EM HDF, ACABAMENTO MELAMINICO BRANCO (INCLUI MARCO, ALIZARES, DOBRADICAS E FECHADURA)</t>
  </si>
  <si>
    <t xml:space="preserve"> 7.5 </t>
  </si>
  <si>
    <t xml:space="preserve"> 91306 </t>
  </si>
  <si>
    <t>FECHADURA DE EMBUTIR PARA PORTAS INTERNAS, COMPLETA, ACABAMENTO PADRÃO MÉDIO, COM EXECUÇÃO DE FURO - FORNECIMENTO E INSTALAÇÃO. AF_12/2019</t>
  </si>
  <si>
    <t xml:space="preserve"> 00003093 </t>
  </si>
  <si>
    <t>FECHADURA ROSETA REDONDA PARA PORTA INTERNA, EM ACO INOX (MAQUINA, TESTA E CONTRA-TESTA) E EM ZAMAC (MACANETA, LINGUETA E TRINCOS) COM ACABAMENTO CROMADO, MAQUINA DE 55 MM, INCLUINDO CHAVE TIPO INTERNA</t>
  </si>
  <si>
    <t>CJ</t>
  </si>
  <si>
    <t xml:space="preserve"> 7.6 </t>
  </si>
  <si>
    <t xml:space="preserve"> 91305 </t>
  </si>
  <si>
    <t>FECHADURA DE EMBUTIR PARA PORTA DE BANHEIRO, COMPLETA, ACABAMENTO PADRÃO POPULAR, INCLUSO EXECUÇÃO DE FURO - FORNECIMENTO E INSTALAÇÃO. AF_12/2019</t>
  </si>
  <si>
    <t xml:space="preserve"> 00003097 </t>
  </si>
  <si>
    <t>FECHADURA ROSETA REDONDA PARA PORTA DE BANHEIRO, EM ACO INOX (MAQUINA, TESTA E CONTRA-TESTA) E EM ZAMAC (MACANETA, LINGUETA E TRINCOS) COM ACABAMENTO CROMADO, MAQUINA DE 40 MM, INCLUINDO CHAVE TIPO TRANQUETA</t>
  </si>
  <si>
    <t>UND</t>
  </si>
  <si>
    <t>PUXADOR TUBULAR RETO SIMPLES, EM ALUMINIO CROMADO, COM COMPRIMENTO DE APROX 400 MM E DIAMETRO DE 25 MM</t>
  </si>
  <si>
    <t>COLA A BASE DE RESINA SINTETICA PARA CHAPA DE LAMINADO MELAMINICO</t>
  </si>
  <si>
    <t xml:space="preserve"> 8.1 </t>
  </si>
  <si>
    <t xml:space="preserve"> 92580 </t>
  </si>
  <si>
    <t>TRAMA DE AÇO COMPOSTA POR TERÇAS PARA TELHADOS DE ATÉ 2 ÁGUAS PARA TELHA ONDULADA DE FIBROCIMENTO, METÁLICA, PLÁSTICA OU TERMOACÚSTICA, INCLUSO TRANSPORTE VERTICAL. AF_07/2019</t>
  </si>
  <si>
    <t>COBE - COBERTURA</t>
  </si>
  <si>
    <t xml:space="preserve"> 93282 </t>
  </si>
  <si>
    <t>GUINCHO ELÉTRICO DE COLUNA, CAPACIDADE 400 KG, COM MOTO FREIO, MOTOR TRIFÁSICO DE 1,25 CV - CHI DIURNO. AF_03/2016</t>
  </si>
  <si>
    <t xml:space="preserve"> 93281 </t>
  </si>
  <si>
    <t>GUINCHO ELÉTRICO DE COLUNA, CAPACIDADE 400 KG, COM MOTO FREIO, MOTOR TRIFÁSICO DE 1,25 CV - CHP DIURNO. AF_03/2016</t>
  </si>
  <si>
    <t xml:space="preserve"> 88278 </t>
  </si>
  <si>
    <t>MONTADOR DE ESTRUTURA METÁLICA COM ENCARGOS COMPLEMENTARES</t>
  </si>
  <si>
    <t xml:space="preserve"> 00040549 </t>
  </si>
  <si>
    <t>PARAFUSO, COMUM, ASTM A307, SEXTAVADO, DIAMETRO 1/2" (12,7 MM), COMPRIMENTO 1" (25,4 MM)</t>
  </si>
  <si>
    <t xml:space="preserve"> 00043083 </t>
  </si>
  <si>
    <t>PERFIL "U" ENRIJECIDO DE ACO GALVANIZADO, DOBRADO, 150 X 60 X 20 MM, E = 3,00 MM OU 200 X 75 X 25 MM, E = 3,75 MM</t>
  </si>
  <si>
    <t xml:space="preserve"> 8.2 </t>
  </si>
  <si>
    <t xml:space="preserve"> 94216 </t>
  </si>
  <si>
    <t>TELHAMENTO COM TELHA METÁLICA TERMOACÚSTICA E = 30 MM, COM ATÉ 2 ÁGUAS, INCLUSO IÇAMENTO. AF_07/2019</t>
  </si>
  <si>
    <t xml:space="preserve"> 00011029 </t>
  </si>
  <si>
    <t>HASTE RETA PARA GANCHO DE FERRO GALVANIZADO, COM ROSCA 1/4 " X 30 CM PARA FIXACAO DE TELHA METALICA, INCLUI PORCA E ARRUELAS DE VEDACAO</t>
  </si>
  <si>
    <t xml:space="preserve"> 00040740 </t>
  </si>
  <si>
    <t>TELHA GALVALUME COM ISOLAMENTO TERMOACUSTICO EM ESPUMA RIGIDA DE POLIURETANO (PU) INJETADO, ESPESSURA DE 30 MM, DENSIDADE DE 35 KG/M3, COM DUAS FACES TRAPEZOIDAIS, ACABAMENTO NATURAL (NAO INCLUI ACESSORIOS DE FIXACAO)</t>
  </si>
  <si>
    <t>Cumeeira termoacustica</t>
  </si>
  <si>
    <t xml:space="preserve"> 00001379 </t>
  </si>
  <si>
    <t>CIMENTO PORTLAND COMPOSTO CP II-32</t>
  </si>
  <si>
    <t xml:space="preserve"> 9.1 </t>
  </si>
  <si>
    <t xml:space="preserve"> 96114 </t>
  </si>
  <si>
    <t>FORRO EM DRYWALL, PARA AMBIENTES COMERCIAIS, INCLUSIVE ESTRUTURA DE FIXAÇÃO. AF_05/2017_P</t>
  </si>
  <si>
    <t>REVE - REVESTIMENTO E TRATAMENTO DE SUPERFÍCIES</t>
  </si>
  <si>
    <t xml:space="preserve"> 00043131 </t>
  </si>
  <si>
    <t>ARAME GALVANIZADO 6 BWG, D = 5,16 MM (0,157 KG/M), OU 8 BWG, D = 4,19 MM (0,101 KG/M), OU 10 BWG, D = 3,40 MM (0,0713 KG/M)</t>
  </si>
  <si>
    <t xml:space="preserve"> 00039432 </t>
  </si>
  <si>
    <t>FITA DE PAPEL REFORCADA COM LAMINA DE METAL PARA REFORCO DE CANTOS DE CHAPA DE GESSO PARA DRYWALL</t>
  </si>
  <si>
    <t xml:space="preserve"> 00039434 </t>
  </si>
  <si>
    <t>MASSA DE REJUNTE EM PO PARA DRYWALL, A BASE DE GESSO, SECAGEM RAPIDA, PARA TRATAMENTO DE JUNTAS DE CHAPA DE GESSO (NECESSITA ADICAO DE AGUA)</t>
  </si>
  <si>
    <t>Equipamento</t>
  </si>
  <si>
    <t xml:space="preserve"> 00039443 </t>
  </si>
  <si>
    <t>PARAFUSO DRY WALL, EM ACO ZINCADO, CABECA LENTILHA E PONTA BROCA (LB), LARGURA 4,2 MM, COMPRIMENTO 13 MM</t>
  </si>
  <si>
    <t xml:space="preserve"> 00040547 </t>
  </si>
  <si>
    <t>PARAFUSO ZINCADO, AUTOBROCANTE, FLANGEADO, 4,2 MM X 19 MM</t>
  </si>
  <si>
    <t xml:space="preserve"> 00039427 </t>
  </si>
  <si>
    <t>PERFIL CANALETA, FORMATO C, EM ACO ZINCADO, PARA ESTRUTURA FORRO DRYWALL, E = 0,5 MM, *46 X 18* (L X H), COMPRIMENTO 3 M</t>
  </si>
  <si>
    <t xml:space="preserve"> 00039435 </t>
  </si>
  <si>
    <t>PARAFUSO DRY WALL, EM ACO FOSFATIZADO, CABECA TROMBETA E PONTA AGULHA (TA), COMPRIMENTO 25 MM</t>
  </si>
  <si>
    <t xml:space="preserve"> 00039430 </t>
  </si>
  <si>
    <t>PENDURAL OU PRESILHA REGULADORA, EM ACO GALVANIZADO, COM CORPO, MOLA E REBITE, PARA PERFIL TIPO CANALETA DE ESTRUTURA EM FORROS DRYWALL</t>
  </si>
  <si>
    <t xml:space="preserve"> 00039413 </t>
  </si>
  <si>
    <t>PLACA / CHAPA DE GESSO ACARTONADO, STANDARD (ST), COR BRANCA, E = 12,5 MM, 1200 X 2400 MM (L X C)</t>
  </si>
  <si>
    <t xml:space="preserve"> 10.1 </t>
  </si>
  <si>
    <t xml:space="preserve"> 87905 </t>
  </si>
  <si>
    <t>CHAPISCO APLICADO EM ALVENARIA (COM PRESENÇA DE VÃOS) E ESTRUTURAS DE CONCRETO DE FACHADA, COM COLHER DE PEDREIRO.  ARGAMASSA TRAÇO 1:3 COM PREPARO EM BETONEIRA 400L. AF_06/2014</t>
  </si>
  <si>
    <t xml:space="preserve"> 87313 </t>
  </si>
  <si>
    <t>ARGAMASSA TRAÇO 1:3 (EM VOLUME DE CIMENTO E AREIA GROSSA ÚMIDA) PARA CHAPISCO CONVENCIONAL, PREPARO MECÂNICO COM BETONEIRA 400 L. AF_08/2019</t>
  </si>
  <si>
    <t xml:space="preserve"> 10.2 </t>
  </si>
  <si>
    <t xml:space="preserve"> 87536 </t>
  </si>
  <si>
    <t>EMBOÇO, PARA RECEBIMENTO DE CERÂMICA, EM ARGAMASSA TRAÇO 1:2:8, PREPARO MANUAL, APLICADO MANUALMENTE EM FACES INTERNAS DE PAREDES, PARA AMBIENTE COM ÁREA  MAIOR QUE 10M2, ESPESSURA DE 20MM, COM EXECUÇÃO DE TALISCAS. AF_06/2014</t>
  </si>
  <si>
    <t xml:space="preserve"> 87369 </t>
  </si>
  <si>
    <t>ARGAMASSA TRAÇO 1:2:8 (EM VOLUME DE CIMENTO, CAL E AREIA MÉDIA ÚMIDA) PARA EMBOÇO/MASSA ÚNICA/ASSENTAMENTO DE ALVENARIA DE VEDAÇÃO, PREPARO MANUAL. AF_08/2019</t>
  </si>
  <si>
    <t xml:space="preserve"> 10.3 </t>
  </si>
  <si>
    <t xml:space="preserve"> 87529 </t>
  </si>
  <si>
    <t>MASSA ÚNICA, PARA RECEBIMENTO DE PINTURA, EM ARGAMASSA TRAÇO 1:2:8, PREPARO MECÂNICO COM BETONEIRA 400L, APLICADA MANUALMENTE EM FACES INTERNAS DE PAREDES, ESPESSURA DE 20MM, COM EXECUÇÃO DE TALISCAS. AF_06/2014</t>
  </si>
  <si>
    <t xml:space="preserve"> 10.5 </t>
  </si>
  <si>
    <t xml:space="preserve"> 87273 </t>
  </si>
  <si>
    <t>REVESTIMENTO CERÂMICO PARA PAREDES INTERNAS COM PLACAS TIPO ESMALTADA EXTRA DE DIMENSÕES 33X45 CM APLICADAS EM AMBIENTES DE ÁREA MAIOR QUE 5 M² NA ALTURA INTEIRA DAS PAREDES. AF_06/2014</t>
  </si>
  <si>
    <t xml:space="preserve"> 00001381 </t>
  </si>
  <si>
    <t>ARGAMASSA COLANTE AC I PARA CERAMICAS</t>
  </si>
  <si>
    <t xml:space="preserve"> 00034357 </t>
  </si>
  <si>
    <t>REJUNTE CIMENTICIO, QUALQUER COR</t>
  </si>
  <si>
    <t xml:space="preserve"> 00000536 </t>
  </si>
  <si>
    <t>REVESTIMENTO EM CERAMICA ESMALTADA EXTRA, PEI MENOR OU IGUAL A 3, FORMATO MENOR OU IGUAL A 2025 CM2</t>
  </si>
  <si>
    <t xml:space="preserve"> 11.1 </t>
  </si>
  <si>
    <t xml:space="preserve"> 95241 </t>
  </si>
  <si>
    <t>LASTRO DE CONCRETO MAGRO, APLICADO EM PISOS, LAJES SOBRE SOLO OU RADIERS, ESPESSURA DE 5 CM. AF_07/2016</t>
  </si>
  <si>
    <t xml:space="preserve"> 94968 </t>
  </si>
  <si>
    <t>CONCRETO MAGRO PARA LASTRO, TRAÇO 1:4,5:4,5 (EM MASSA SECA DE CIMENTO/ AREIA MÉDIA/ BRITA 1) - PREPARO MECÂNICO COM BETONEIRA 600 L. AF_05/2021</t>
  </si>
  <si>
    <t xml:space="preserve"> 11.2 </t>
  </si>
  <si>
    <t xml:space="preserve"> 87622 </t>
  </si>
  <si>
    <t>CONTRAPISO EM ARGAMASSA TRAÇO 1:4 (CIMENTO E AREIA), PREPARO MANUAL, APLICADO EM ÁREAS SECAS SOBRE LAJE, ADERIDO, ESPESSURA 2CM. AF_06/2014</t>
  </si>
  <si>
    <t>PISO - PISOS</t>
  </si>
  <si>
    <t xml:space="preserve"> 87373 </t>
  </si>
  <si>
    <t>ARGAMASSA TRAÇO 1:4 (EM VOLUME DE CIMENTO E AREIA MÉDIA ÚMIDA) PARA CONTRAPISO, PREPARO MANUAL. AF_08/2019</t>
  </si>
  <si>
    <t xml:space="preserve"> 00007334 </t>
  </si>
  <si>
    <t>ADITIVO ADESIVO LIQUIDO PARA ARGAMASSAS DE REVESTIMENTOS CIMENTICIOS</t>
  </si>
  <si>
    <t>L</t>
  </si>
  <si>
    <t xml:space="preserve"> 11.3 </t>
  </si>
  <si>
    <t xml:space="preserve"> 87263 </t>
  </si>
  <si>
    <t>REVESTIMENTO CERÂMICO PARA PISO COM PLACAS TIPO PORCELANATO DE DIMENSÕES 60X60 CM APLICADA EM AMBIENTES DE ÁREA MAIOR QUE 10 M². AF_06/2014</t>
  </si>
  <si>
    <t xml:space="preserve"> 00037595 </t>
  </si>
  <si>
    <t>ARGAMASSA COLANTE TIPO AC III</t>
  </si>
  <si>
    <t xml:space="preserve"> 00038195 </t>
  </si>
  <si>
    <t>PISO PORCELANATO, BORDA RETA, EXTRA, FORMATO MAIOR QUE 2025 CM2</t>
  </si>
  <si>
    <t xml:space="preserve"> 11.5 </t>
  </si>
  <si>
    <t xml:space="preserve"> 98671 </t>
  </si>
  <si>
    <t>PISO EM GRANITO APLICADO EM AMBIENTES INTERNOS. AF_09/2020</t>
  </si>
  <si>
    <t xml:space="preserve"> 88274 </t>
  </si>
  <si>
    <t>MARMORISTA/GRANITEIRO COM ENCARGOS COMPLEMENTARES</t>
  </si>
  <si>
    <t xml:space="preserve"> 00010841 </t>
  </si>
  <si>
    <t>PISO EM GRANITO, POLIDO, TIPO ANDORINHA/ QUARTZ/ CASTELO/ CORUMBA OU OUTROS EQUIVALENTES DA REGIAO, FORMATO MENOR OU IGUAL A 3025 CM2, E=  *2* CM</t>
  </si>
  <si>
    <t>CALÇADA EM CONCRETO ESP. 7CM, E JUNTAS SERRADAS 2X2M, INCLUSO POLIMENTO COM DESEMPENADEIRA</t>
  </si>
  <si>
    <t>Cola especial para piso tátil inox</t>
  </si>
  <si>
    <t xml:space="preserve"> 12.6 </t>
  </si>
  <si>
    <t xml:space="preserve"> 98504 </t>
  </si>
  <si>
    <t>PLANTIO DE GRAMA EM PLACAS. AF_05/2018</t>
  </si>
  <si>
    <t>URBA - URBANIZAÇÃO</t>
  </si>
  <si>
    <t xml:space="preserve"> 88441 </t>
  </si>
  <si>
    <t>JARDINEIRO COM ENCARGOS COMPLEMENTARES</t>
  </si>
  <si>
    <t xml:space="preserve"> 00003324 </t>
  </si>
  <si>
    <t>GRAMA BATATAIS EM PLACAS, SEM PLANTIO</t>
  </si>
  <si>
    <t xml:space="preserve"> 12.7 </t>
  </si>
  <si>
    <t xml:space="preserve"> 92398 </t>
  </si>
  <si>
    <t>EXECUÇÃO DE PÁTIO/ESTACIONAMENTO EM PISO INTERTRAVADO, COM BLOCO RETANGULAR COR NATURAL DE 20 X 10 CM, ESPESSURA 8 CM. AF_12/2015</t>
  </si>
  <si>
    <t>PAVI - PAVIMENTAÇÃO</t>
  </si>
  <si>
    <t xml:space="preserve"> 91285 </t>
  </si>
  <si>
    <t>CORTADORA DE PISO COM MOTOR 4 TEMPOS A GASOLINA, POTÊNCIA DE 13 HP, COM DISCO DE CORTE DIAMANTADO SEGMENTADO PARA CONCRETO, DIÂMETRO DE 350 MM, FURO DE 1" (14 X 1") - CHI DIURNO. AF_08/2015</t>
  </si>
  <si>
    <t xml:space="preserve"> 91277 </t>
  </si>
  <si>
    <t>PLACA VIBRATÓRIA REVERSÍVEL COM MOTOR 4 TEMPOS A GASOLINA, FORÇA CENTRÍFUGA DE 25 KN (2500 KGF), POTÊNCIA 5,5 CV - CHP DIURNO. AF_08/2015</t>
  </si>
  <si>
    <t xml:space="preserve"> 91278 </t>
  </si>
  <si>
    <t>PLACA VIBRATÓRIA REVERSÍVEL COM MOTOR 4 TEMPOS A GASOLINA, FORÇA CENTRÍFUGA DE 25 KN (2500 KGF), POTÊNCIA 5,5 CV - CHI DIURNO. AF_08/2015</t>
  </si>
  <si>
    <t xml:space="preserve"> 91283 </t>
  </si>
  <si>
    <t>CORTADORA DE PISO COM MOTOR 4 TEMPOS A GASOLINA, POTÊNCIA DE 13 HP, COM DISCO DE CORTE DIAMANTADO SEGMENTADO PARA CONCRETO, DIÂMETRO DE 350 MM, FURO DE 1" (14 X 1") - CHP DIURNO. AF_08/2015</t>
  </si>
  <si>
    <t xml:space="preserve"> 88260 </t>
  </si>
  <si>
    <t>CALCETEIRO COM ENCARGOS COMPLEMENTARES</t>
  </si>
  <si>
    <t xml:space="preserve"> 00036170 </t>
  </si>
  <si>
    <t>BLOQUETE/PISO INTERTRAVADO DE CONCRETO - MODELO ONDA/16 FACES/RETANGULAR/TIJOLINHO/PAVER/HOLANDES/PARALELEPIPEDO, *22 CM X 11* CM, E = 8 CM, RESISTENCIA DE 35 MPA (NBR 9781), COR NATURAL</t>
  </si>
  <si>
    <t xml:space="preserve"> 00000370 </t>
  </si>
  <si>
    <t>AREIA MEDIA - POSTO JAZIDA/FORNECEDOR (RETIRADO NA JAZIDA, SEM TRANSPORTE)</t>
  </si>
  <si>
    <t xml:space="preserve"> 00004741 </t>
  </si>
  <si>
    <t>PO DE PEDRA (POSTO PEDREIRA/FORNECEDOR, SEM FRETE)</t>
  </si>
  <si>
    <t xml:space="preserve"> 13.1.1 </t>
  </si>
  <si>
    <t xml:space="preserve"> 91926 </t>
  </si>
  <si>
    <t>CABO DE COBRE FLEXÍVEL ISOLADO, 2,5 MM², ANTI-CHAMA 450/750 V, PARA CIRCUITOS TERMINAIS - FORNECIMENTO E INSTALAÇÃO. AF_12/2015</t>
  </si>
  <si>
    <t>INEL - INSTALAÇÃO ELÉTRICA/ELETRIFICAÇÃO E ILUMINAÇÃO EXTERNA</t>
  </si>
  <si>
    <t xml:space="preserve"> 88247 </t>
  </si>
  <si>
    <t>AUXILIAR DE ELETRICISTA COM ENCARGOS COMPLEMENTARES</t>
  </si>
  <si>
    <t xml:space="preserve"> 00001014 </t>
  </si>
  <si>
    <t>CABO DE COBRE, FLEXIVEL, CLASSE 4 OU 5, ISOLACAO EM PVC/A, ANTICHAMA BWF-B, 1 CONDUTOR, 450/750 V, SECAO NOMINAL 2,5 MM2</t>
  </si>
  <si>
    <t xml:space="preserve"> 00021127 </t>
  </si>
  <si>
    <t>FITA ISOLANTE ADESIVA ANTICHAMA, USO ATE 750 V, EM ROLO DE 19 MM X 5 M</t>
  </si>
  <si>
    <t xml:space="preserve"> 13.1.2 </t>
  </si>
  <si>
    <t xml:space="preserve"> 91928 </t>
  </si>
  <si>
    <t>CABO DE COBRE FLEXÍVEL ISOLADO, 4 MM², ANTI-CHAMA 450/750 V, PARA CIRCUITOS TERMINAIS - FORNECIMENTO E INSTALAÇÃO. AF_12/2015</t>
  </si>
  <si>
    <t xml:space="preserve"> 00000981 </t>
  </si>
  <si>
    <t>CABO DE COBRE, FLEXIVEL, CLASSE 4 OU 5, ISOLACAO EM PVC/A, ANTICHAMA BWF-B, 1 CONDUTOR, 450/750 V, SECAO NOMINAL 4 MM2</t>
  </si>
  <si>
    <t xml:space="preserve"> 13.1.3 </t>
  </si>
  <si>
    <t xml:space="preserve"> 91930 </t>
  </si>
  <si>
    <t>CABO DE COBRE FLEXÍVEL ISOLADO, 6 MM², ANTI-CHAMA 450/750 V, PARA CIRCUITOS TERMINAIS - FORNECIMENTO E INSTALAÇÃO. AF_12/2015</t>
  </si>
  <si>
    <t xml:space="preserve"> 00000982 </t>
  </si>
  <si>
    <t>CABO DE COBRE, FLEXIVEL, CLASSE 4 OU 5, ISOLACAO EM PVC/A, ANTICHAMA BWF-B, 1 CONDUTOR, 450/750 V, SECAO NOMINAL 6 MM2</t>
  </si>
  <si>
    <t xml:space="preserve"> 13.1.4 </t>
  </si>
  <si>
    <t xml:space="preserve"> 91933 </t>
  </si>
  <si>
    <t>CABO DE COBRE FLEXÍVEL ISOLADO, 10 MM², ANTI-CHAMA 0,6/1,0 KV, PARA CIRCUITOS TERMINAIS - FORNECIMENTO E INSTALAÇÃO. AF_12/2015</t>
  </si>
  <si>
    <t xml:space="preserve"> 00001020 </t>
  </si>
  <si>
    <t>CABO DE COBRE, FLEXIVEL, CLASSE 4 OU 5, ISOLACAO EM PVC/A, ANTICHAMA BWF-B, COBERTURA PVC-ST1, ANTICHAMA BWF-B, 1 CONDUTOR, 0,6/1 KV, SECAO NOMINAL 10 MM2</t>
  </si>
  <si>
    <t xml:space="preserve"> 13.1.5 </t>
  </si>
  <si>
    <t xml:space="preserve"> 91935 </t>
  </si>
  <si>
    <t>CABO DE COBRE FLEXÍVEL ISOLADO, 16 MM², ANTI-CHAMA 0,6/1,0 KV, PARA CIRCUITOS TERMINAIS - FORNECIMENTO E INSTALAÇÃO. AF_12/2015</t>
  </si>
  <si>
    <t xml:space="preserve"> 00000995 </t>
  </si>
  <si>
    <t>CABO DE COBRE, FLEXIVEL, CLASSE 4 OU 5, ISOLACAO EM PVC/A, ANTICHAMA BWF-B, COBERTURA PVC-ST1, ANTICHAMA BWF-B, 1 CONDUTOR, 0,6/1 KV, SECAO NOMINAL 16 MM2</t>
  </si>
  <si>
    <t xml:space="preserve"> 13.1.6 </t>
  </si>
  <si>
    <t xml:space="preserve"> 92990 </t>
  </si>
  <si>
    <t>CABO DE COBRE FLEXÍVEL ISOLADO, 70 MM², ANTI-CHAMA 0,6/1,0 KV, PARA DISTRIBUIÇÃO - FORNECIMENTO E INSTALAÇÃO. AF_12/2015</t>
  </si>
  <si>
    <t xml:space="preserve"> 00000977 </t>
  </si>
  <si>
    <t>CABO DE COBRE, FLEXIVEL, CLASSE 4 OU 5, ISOLACAO EM PVC/A, ANTICHAMA BWF-B, COBERTURA PVC-ST1, ANTICHAMA BWF-B, 1 CONDUTOR, 0,6/1 KV, SECAO NOMINAL 70 MM2</t>
  </si>
  <si>
    <t xml:space="preserve"> 13.1.7 </t>
  </si>
  <si>
    <t xml:space="preserve"> 93009 </t>
  </si>
  <si>
    <t>ELETRODUTO RÍGIDO ROSCÁVEL, PVC, DN 60 MM (2") - FORNECIMENTO E INSTALAÇÃO. AF_12/2015</t>
  </si>
  <si>
    <t xml:space="preserve"> 00002681 </t>
  </si>
  <si>
    <t>ELETRODUTO DE PVC RIGIDO ROSCAVEL DE 2 ", SEM LUVA</t>
  </si>
  <si>
    <t xml:space="preserve"> 13.1.8 </t>
  </si>
  <si>
    <t xml:space="preserve"> 91864 </t>
  </si>
  <si>
    <t>ELETRODUTO RÍGIDO ROSCÁVEL, PVC, DN 32 MM (1"), PARA CIRCUITOS TERMINAIS, INSTALADO EM FORRO - FORNECIMENTO E INSTALAÇÃO. AF_12/2015</t>
  </si>
  <si>
    <t xml:space="preserve"> 91170 </t>
  </si>
  <si>
    <t>FIXAÇÃO DE TUBOS HORIZONTAIS DE PVC, CPVC OU COBRE DIÂMETROS MENORES OU IGUAIS A 40 MM OU ELETROCALHAS ATÉ 150MM DE LARGURA, COM ABRAÇADEIRA METÁLICA RÍGIDA TIPO D 1/2, FIXADA EM PERFILADO EM LAJE. AF_05/2015</t>
  </si>
  <si>
    <t>INHI - INSTALAÇÕES HIDROS SANITÁRIAS</t>
  </si>
  <si>
    <t xml:space="preserve"> 00002685 </t>
  </si>
  <si>
    <t>ELETRODUTO DE PVC RIGIDO ROSCAVEL DE 1 ", SEM LUVA</t>
  </si>
  <si>
    <t xml:space="preserve"> 13.1.9 </t>
  </si>
  <si>
    <t xml:space="preserve"> 91834 </t>
  </si>
  <si>
    <t>ELETRODUTO FLEXÍVEL CORRUGADO, PVC, DN 25 MM (3/4"), PARA CIRCUITOS TERMINAIS, INSTALADO EM FORRO - FORNECIMENTO E INSTALAÇÃO. AF_12/2015</t>
  </si>
  <si>
    <t xml:space="preserve"> 00002688 </t>
  </si>
  <si>
    <t>ELETRODUTO PVC FLEXIVEL CORRUGADO, COR AMARELA, DE 25 MM</t>
  </si>
  <si>
    <t xml:space="preserve"> 13.1.12 </t>
  </si>
  <si>
    <t xml:space="preserve"> 91941 </t>
  </si>
  <si>
    <t>CAIXA RETANGULAR 4" X 2" BAIXA (0,30 M DO PISO), PVC, INSTALADA EM PAREDE - FORNECIMENTO E INSTALAÇÃO. AF_12/2015</t>
  </si>
  <si>
    <t xml:space="preserve"> 00001872 </t>
  </si>
  <si>
    <t>CAIXA DE PASSAGEM, EM PVC, DE 4" X 2", PARA ELETRODUTO FLEXIVEL CORRUGADO</t>
  </si>
  <si>
    <t xml:space="preserve"> 13.1.13 </t>
  </si>
  <si>
    <t xml:space="preserve"> 91937 </t>
  </si>
  <si>
    <t>CAIXA OCTOGONAL 3" X 3", PVC, INSTALADA EM LAJE - FORNECIMENTO E INSTALAÇÃO. AF_12/2015</t>
  </si>
  <si>
    <t xml:space="preserve"> 00001871 </t>
  </si>
  <si>
    <t>CAIXA OCTOGONAL DE FUNDO MOVEL, EM PVC, DE 3" X 3", PARA ELETRODUTO FLEXIVEL CORRUGADO</t>
  </si>
  <si>
    <t xml:space="preserve"> 13.1.14 </t>
  </si>
  <si>
    <t xml:space="preserve"> 92000 </t>
  </si>
  <si>
    <t>TOMADA BAIXA DE EMBUTIR (1 MÓDULO), 2P+T 10 A, INCLUINDO SUPORTE E PLACA - FORNECIMENTO E INSTALAÇÃO. AF_12/2015</t>
  </si>
  <si>
    <t xml:space="preserve"> 91998 </t>
  </si>
  <si>
    <t>TOMADA BAIXA DE EMBUTIR (1 MÓDULO), 2P+T 10 A, SEM SUPORTE E SEM PLACA - FORNECIMENTO E INSTALAÇÃO. AF_12/2015</t>
  </si>
  <si>
    <t xml:space="preserve"> 91946 </t>
  </si>
  <si>
    <t>SUPORTE PARAFUSADO COM PLACA DE ENCAIXE 4" X 2" MÉDIO (1,30 M DO PISO) PARA PONTO ELÉTRICO - FORNECIMENTO E INSTALAÇÃO. AF_12/2015</t>
  </si>
  <si>
    <t xml:space="preserve"> 13.1.15 </t>
  </si>
  <si>
    <t xml:space="preserve"> 92008 </t>
  </si>
  <si>
    <t>TOMADA BAIXA DE EMBUTIR (2 MÓDULOS), 2P+T 10 A, INCLUINDO SUPORTE E PLACA - FORNECIMENTO E INSTALAÇÃO. AF_12/2015</t>
  </si>
  <si>
    <t xml:space="preserve"> 92006 </t>
  </si>
  <si>
    <t>TOMADA BAIXA DE EMBUTIR (2 MÓDULOS), 2P+T 10 A, SEM SUPORTE E SEM PLACA - FORNECIMENTO E INSTALAÇÃO. AF_12/2015</t>
  </si>
  <si>
    <t xml:space="preserve"> 13.1.16 </t>
  </si>
  <si>
    <t xml:space="preserve"> 92004 </t>
  </si>
  <si>
    <t>TOMADA MÉDIA DE EMBUTIR (2 MÓDULOS), 2P+T 10 A, INCLUINDO SUPORTE E PLACA - FORNECIMENTO E INSTALAÇÃO. AF_12/2015</t>
  </si>
  <si>
    <t xml:space="preserve"> 92002 </t>
  </si>
  <si>
    <t>TOMADA MÉDIA DE EMBUTIR (2 MÓDULOS), 2P+T 10 A, SEM SUPORTE E SEM PLACA - FORNECIMENTO E INSTALAÇÃO. AF_12/2015</t>
  </si>
  <si>
    <t>Tomada 2p+t, ABNT, 10A, para piso, com placa em metal amarelo</t>
  </si>
  <si>
    <t xml:space="preserve"> 13.1.18 </t>
  </si>
  <si>
    <t xml:space="preserve"> 91966 </t>
  </si>
  <si>
    <t>INTERRUPTOR SIMPLES (3 MÓDULOS), 10A/250V, SEM SUPORTE E SEM PLACA - FORNECIMENTO E INSTALAÇÃO. AF_12/2015</t>
  </si>
  <si>
    <t xml:space="preserve"> 00038112 </t>
  </si>
  <si>
    <t>INTERRUPTOR SIMPLES 10A, 250V (APENAS MODULO)</t>
  </si>
  <si>
    <t xml:space="preserve"> 13.1.19 </t>
  </si>
  <si>
    <t xml:space="preserve"> 91959 </t>
  </si>
  <si>
    <t>INTERRUPTOR SIMPLES (2 MÓDULOS), 10A/250V, INCLUINDO SUPORTE E PLACA - FORNECIMENTO E INSTALAÇÃO. AF_12/2015</t>
  </si>
  <si>
    <t xml:space="preserve"> 91958 </t>
  </si>
  <si>
    <t>INTERRUPTOR SIMPLES (2 MÓDULOS), 10A/250V, SEM SUPORTE E SEM PLACA - FORNECIMENTO E INSTALAÇÃO. AF_12/2015</t>
  </si>
  <si>
    <t xml:space="preserve"> 13.1.20 </t>
  </si>
  <si>
    <t xml:space="preserve"> 91953 </t>
  </si>
  <si>
    <t>INTERRUPTOR SIMPLES (1 MÓDULO), 10A/250V, INCLUINDO SUPORTE E PLACA - FORNECIMENTO E INSTALAÇÃO. AF_12/2015</t>
  </si>
  <si>
    <t xml:space="preserve"> 91952 </t>
  </si>
  <si>
    <t>INTERRUPTOR SIMPLES (1 MÓDULO), 10A/250V, SEM SUPORTE E SEM PLACA - FORNECIMENTO E INSTALAÇÃO. AF_12/2015</t>
  </si>
  <si>
    <t xml:space="preserve"> 13.1.21 </t>
  </si>
  <si>
    <t xml:space="preserve"> 91955 </t>
  </si>
  <si>
    <t>INTERRUPTOR PARALELO (1 MÓDULO), 10A/250V, INCLUINDO SUPORTE E PLACA - FORNECIMENTO E INSTALAÇÃO. AF_12/2015</t>
  </si>
  <si>
    <t xml:space="preserve"> 91954 </t>
  </si>
  <si>
    <t>INTERRUPTOR PARALELO (1 MÓDULO), 10A/250V, SEM SUPORTE E SEM PLACA - FORNECIMENTO E INSTALAÇÃO. AF_12/2015</t>
  </si>
  <si>
    <t xml:space="preserve"> 13.1.22 </t>
  </si>
  <si>
    <t xml:space="preserve"> 101879 </t>
  </si>
  <si>
    <t>QUADRO DE DISTRIBUIÇÃO DE ENERGIA EM CHAPA DE AÇO GALVANIZADO, DE EMBUTIR, COM BARRAMENTO TRIFÁSICO, PARA 24 DISJUNTORES DIN 100A - FORNECIMENTO E INSTALAÇÃO. AF_10/2020</t>
  </si>
  <si>
    <t xml:space="preserve"> 87367 </t>
  </si>
  <si>
    <t>ARGAMASSA TRAÇO 1:1:6 (EM VOLUME DE CIMENTO, CAL E AREIA MÉDIA ÚMIDA) PARA EMBOÇO/MASSA ÚNICA/ASSENTAMENTO DE ALVENARIA DE VEDAÇÃO, PREPARO MANUAL. AF_08/2019</t>
  </si>
  <si>
    <t xml:space="preserve"> 00012039 </t>
  </si>
  <si>
    <t>QUADRO DE DISTRIBUICAO COM BARRAMENTO TRIFASICO, DE EMBUTIR, EM CHAPA DE ACO GALVANIZADO, PARA 24 DISJUNTORES DIN, 100 A</t>
  </si>
  <si>
    <t xml:space="preserve"> 13.1.23 </t>
  </si>
  <si>
    <t xml:space="preserve"> 101882 </t>
  </si>
  <si>
    <t>QUADRO DE DISTRIBUIÇÃO DE ENERGIA EM CHAPA DE AÇO GALVANIZADO, DE EMBUTIR, COM BARRAMENTO TRIFÁSICO, PARA 30 DISJUNTORES DIN 225A - FORNECIMENTO E INSTALAÇÃO. AF_10/2020</t>
  </si>
  <si>
    <t xml:space="preserve"> 00012043 </t>
  </si>
  <si>
    <t>QUADRO DE DISTRIBUICAO COM BARRAMENTO TRIFASICO, DE EMBUTIR, EM CHAPA DE ACO GALVANIZADO, PARA 30 DISJUNTORES DIN, 225 A</t>
  </si>
  <si>
    <t xml:space="preserve"> 13.1.26 </t>
  </si>
  <si>
    <t xml:space="preserve"> 93653 </t>
  </si>
  <si>
    <t>DISJUNTOR MONOPOLAR TIPO DIN, CORRENTE NOMINAL DE 10A - FORNECIMENTO E INSTALAÇÃO. AF_10/2020</t>
  </si>
  <si>
    <t xml:space="preserve"> 00034653 </t>
  </si>
  <si>
    <t>DISJUNTOR TIPO DIN/IEC, MONOPOLAR DE 6  ATE  32A</t>
  </si>
  <si>
    <t xml:space="preserve"> 00001570 </t>
  </si>
  <si>
    <t>TERMINAL A COMPRESSAO EM COBRE ESTANHADO PARA CABO 2,5 MM2, 1 FURO E 1 COMPRESSAO, PARA PARAFUSO DE FIXACAO M5</t>
  </si>
  <si>
    <t xml:space="preserve"> 13.1.27 </t>
  </si>
  <si>
    <t xml:space="preserve"> 93654 </t>
  </si>
  <si>
    <t>DISJUNTOR MONOPOLAR TIPO DIN, CORRENTE NOMINAL DE 16A - FORNECIMENTO E INSTALAÇÃO. AF_10/2020</t>
  </si>
  <si>
    <t xml:space="preserve"> 13.1.28 </t>
  </si>
  <si>
    <t xml:space="preserve"> 93655 </t>
  </si>
  <si>
    <t>DISJUNTOR MONOPOLAR TIPO DIN, CORRENTE NOMINAL DE 20A - FORNECIMENTO E INSTALAÇÃO. AF_10/2020</t>
  </si>
  <si>
    <t xml:space="preserve"> 00001571 </t>
  </si>
  <si>
    <t>TERMINAL A COMPRESSAO EM COBRE ESTANHADO PARA CABO 4 MM2, 1 FURO E 1 COMPRESSAO, PARA PARAFUSO DE FIXACAO M5</t>
  </si>
  <si>
    <t xml:space="preserve"> 13.1.29 </t>
  </si>
  <si>
    <t xml:space="preserve"> 93656 </t>
  </si>
  <si>
    <t>DISJUNTOR MONOPOLAR TIPO DIN, CORRENTE NOMINAL DE 25A - FORNECIMENTO E INSTALAÇÃO. AF_10/2020</t>
  </si>
  <si>
    <t xml:space="preserve"> 13.1.30 </t>
  </si>
  <si>
    <t xml:space="preserve"> 93657 </t>
  </si>
  <si>
    <t>DISJUNTOR MONOPOLAR TIPO DIN, CORRENTE NOMINAL DE 32A - FORNECIMENTO E INSTALAÇÃO. AF_10/2020</t>
  </si>
  <si>
    <t xml:space="preserve"> 00001573 </t>
  </si>
  <si>
    <t>TERMINAL A COMPRESSAO EM COBRE ESTANHADO PARA CABO 6 MM2, 1 FURO E 1 COMPRESSAO, PARA PARAFUSO DE FIXACAO M6</t>
  </si>
  <si>
    <t xml:space="preserve"> 13.1.31 </t>
  </si>
  <si>
    <t xml:space="preserve"> 101894 </t>
  </si>
  <si>
    <t>DISJUNTOR TRIPOLAR TIPO NEMA, CORRENTE NOMINAL DE 60 ATÉ 100A - FORNECIMENTO E INSTALAÇÃO. AF_10/2020</t>
  </si>
  <si>
    <t xml:space="preserve"> 00002373 </t>
  </si>
  <si>
    <t>DISJUNTOR TIPO NEMA, TRIPOLAR 60 ATE 100 A, TENSAO MAXIMA DE 415 V</t>
  </si>
  <si>
    <t xml:space="preserve"> 00001576 </t>
  </si>
  <si>
    <t>TERMINAL A COMPRESSAO EM COBRE ESTANHADO PARA CABO 25 MM2, 1 FURO E 1 COMPRESSAO, PARA PARAFUSO DE FIXACAO M8</t>
  </si>
  <si>
    <t xml:space="preserve"> 13.1.32 </t>
  </si>
  <si>
    <t xml:space="preserve"> 101896 </t>
  </si>
  <si>
    <t>DISJUNTOR TERMOMAGNÉTICO TRIPOLAR , CORRENTE NOMINAL DE 200A - FORNECIMENTO E INSTALAÇÃO. AF_10/2020</t>
  </si>
  <si>
    <t xml:space="preserve"> 00002377 </t>
  </si>
  <si>
    <t>DISJUNTOR TERMOMAGNETICO TRIPOLAR 200 A / 600 V, TIPO FXD / ICC - 35 KA</t>
  </si>
  <si>
    <t xml:space="preserve"> 00001580 </t>
  </si>
  <si>
    <t>TERMINAL A COMPRESSAO EM COBRE ESTANHADO PARA CABO 95 MM2, 1 FURO E 1 COMPRESSAO, PARA PARAFUSO DE FIXACAO M12</t>
  </si>
  <si>
    <t xml:space="preserve"> 13.1.33 </t>
  </si>
  <si>
    <t xml:space="preserve"> 97883 </t>
  </si>
  <si>
    <t>CAIXA ENTERRADA ELÉTRICA RETANGULAR, EM CONCRETO PRÉ-MOLDADO, FUNDO COM BRITA, DIMENSÕES INTERNAS: 0,6X0,6X0,5 M. AF_12/2020</t>
  </si>
  <si>
    <t xml:space="preserve"> 5679 </t>
  </si>
  <si>
    <t>RETROESCAVADEIRA SOBRE RODAS COM CARREGADEIRA, TRAÇÃO 4X4, POTÊNCIA LÍQ. 88 HP, CAÇAMBA CARREG. CAP. MÍN. 1 M3, CAÇAMBA RETRO CAP. 0,26 M3, PESO OPERACIONAL MÍN. 6.674 KG, PROFUNDIDADE ESCAVAÇÃO MÁX. 4,37 M - CHI DIURNO. AF_06/2014</t>
  </si>
  <si>
    <t xml:space="preserve"> 5678 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</si>
  <si>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</si>
  <si>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 xml:space="preserve"> 97735 </t>
  </si>
  <si>
    <t>PEÇA RETANGULAR PRÉ-MOLDADA, VOLUME DE CONCRETO DE 30 A 100 LITROS, TAXA DE AÇO APROXIMADA DE 30KG/M³. AF_01/2018</t>
  </si>
  <si>
    <t xml:space="preserve"> 101623 </t>
  </si>
  <si>
    <t>PREPARO DE FUNDO DE VALA COM LARGURA MENOR QUE 1,5 M, COM CAMADA DE BRITA, LANÇAMENTO MECANIZADO. AF_08/2020</t>
  </si>
  <si>
    <t xml:space="preserve"> 00043431 </t>
  </si>
  <si>
    <t>CAIXA DE CONCRETO ARMADO PRE-MOLDADO, SEM FUNDO, QUADRADA, DIMENSOES DE 0,60 X 0,60 X 0,50 M</t>
  </si>
  <si>
    <t xml:space="preserve"> 13.1.34 </t>
  </si>
  <si>
    <t xml:space="preserve"> 96985 </t>
  </si>
  <si>
    <t>HASTE DE ATERRAMENTO 5/8  PARA SPDA - FORNECIMENTO E INSTALAÇÃO. AF_12/2017</t>
  </si>
  <si>
    <t xml:space="preserve"> 00003379 </t>
  </si>
  <si>
    <t>!EM PROCESSO DE DESATIVACAO! HASTE DE ATERRAMENTO EM ACO COM 3,00 M DE COMPRIMENTO E DN = 5/8", REVESTIDA COM BAIXA CAMADA DE COBRE, SEM CONECTOR</t>
  </si>
  <si>
    <t xml:space="preserve"> 13.1.36 </t>
  </si>
  <si>
    <t xml:space="preserve"> 98111 </t>
  </si>
  <si>
    <t>CAIXA DE INSPEÇÃO PARA ATERRAMENTO, CIRCULAR, EM POLIETILENO, DIÂMETRO INTERNO = 0,3 M. AF_12/2020</t>
  </si>
  <si>
    <t xml:space="preserve"> 101618 </t>
  </si>
  <si>
    <t>PREPARO DE FUNDO DE VALA COM LARGURA MENOR QUE 1,5 M, COM CAMADA DE AREIA, LANÇAMENTO MANUAL. AF_08/2020</t>
  </si>
  <si>
    <t xml:space="preserve"> 00034643 </t>
  </si>
  <si>
    <t>CAIXA INSPECAO EM POLIETILENO PARA ATERRAMENTO E PARA RAIOS DIAMETRO = 300 MM</t>
  </si>
  <si>
    <t xml:space="preserve"> 13.1.37 </t>
  </si>
  <si>
    <t xml:space="preserve"> 96977 </t>
  </si>
  <si>
    <t>CORDOALHA DE COBRE NU 50 MM², ENTERRADA, SEM ISOLADOR - FORNECIMENTO E INSTALAÇÃO. AF_12/2017</t>
  </si>
  <si>
    <t xml:space="preserve"> 00000867 </t>
  </si>
  <si>
    <t>CABO DE COBRE NU 50 MM2 MEIO-DURO</t>
  </si>
  <si>
    <t>LUMINÁRIA PLAFON REDONDO COM VIDRO FOSCO, EMBUTIR, COM 1 LED DE 10 W</t>
  </si>
  <si>
    <t>SOQUETE DE PORCELANA BASE E27, FIXO DE TETO, PARA LAMPADAS</t>
  </si>
  <si>
    <t xml:space="preserve"> 13.1.40 </t>
  </si>
  <si>
    <t xml:space="preserve"> 97597 </t>
  </si>
  <si>
    <t>SENSOR DE PRESENÇA COM FOTOCÉLULA, FIXAÇÃO EM TETO - FORNECIMENTO E INSTALAÇÃO. AF_02/2020</t>
  </si>
  <si>
    <t xml:space="preserve"> 00039394 </t>
  </si>
  <si>
    <t>SENSOR DE PRESENCA BIVOLT DE TETO COM FOTOCELULA PARA QUALQUER TIPO DE LAMPADA POTENCIA MAXIMA *1000* W, USO INTERNO</t>
  </si>
  <si>
    <t xml:space="preserve"> 13.1.41 </t>
  </si>
  <si>
    <t xml:space="preserve"> 97608 </t>
  </si>
  <si>
    <t>LUMINÁRIA ARANDELA TIPO TARTARUGA, COM GRADE, DE SOBREPOR, COM 1 LÂMPADA FLUORESCENTE DE 15 W, SEM REATOR - FORNECIMENTO E INSTALAÇÃO. AF_02/2020</t>
  </si>
  <si>
    <t xml:space="preserve"> 00038191 </t>
  </si>
  <si>
    <t>LAMPADA FLUORESCENTE COMPACTA 2U BRANCA 15 W, BASE E27 (127/220 V)</t>
  </si>
  <si>
    <t xml:space="preserve"> 00038775 </t>
  </si>
  <si>
    <t>LUMINARIA TIPO TARTARUGA PARA AREA EXTERNA EM ALUMINIO, COM GRADE, PARA 1 LAMPADA, BASE E27, POTENCIA MAXIMA 40/60 W (NAO INCLUI LAMPADA)</t>
  </si>
  <si>
    <t xml:space="preserve"> 13.1.42 </t>
  </si>
  <si>
    <t xml:space="preserve"> 100619 </t>
  </si>
  <si>
    <t>POSTE DECORATIVO PARA JARDIM EM AÇO TUBULAR, H = *2,5* M, SEM LUMINÁRIA - FORNECIMENTO E INSTALAÇÃO. AF_11/2019</t>
  </si>
  <si>
    <t xml:space="preserve"> 00000863 </t>
  </si>
  <si>
    <t>CABO DE COBRE NU 35 MM2 MEIO-DURO</t>
  </si>
  <si>
    <t xml:space="preserve"> 00011975 </t>
  </si>
  <si>
    <t>CHUMBADOR DE ACO, DIAMETRO 5/8", COMPRIMENTO 6", COM PORCA</t>
  </si>
  <si>
    <t xml:space="preserve"> 00012388 </t>
  </si>
  <si>
    <t>POSTE DECORATIVO PARA JARDIM EM ACO TUBULAR, SEM LUMINARIA, H = *2,5* M</t>
  </si>
  <si>
    <t xml:space="preserve"> 13.1.43 </t>
  </si>
  <si>
    <t xml:space="preserve"> 101654 </t>
  </si>
  <si>
    <t>LUMINÁRIA DE LED PARA ILUMINAÇÃO PÚBLICA, DE 33 W ATÉ 50 W - FORNECIMENTO E INSTALAÇÃO. AF_08/2020</t>
  </si>
  <si>
    <t xml:space="preserve"> 5928 </t>
  </si>
  <si>
    <t>GUINDAUTO HIDRÁULICO, CAPACIDADE MÁXIMA DE CARGA 6200 KG, MOMENTO MÁXIMO DE CARGA 11,7 TM, ALCANCE MÁXIMO HORIZONTAL 9,70 M, INCLUSIVE CAMINHÃO TOCO PBT 16.000 KG, POTÊNCIA DE 189 CV - CHP DIURNO. AF_06/2014</t>
  </si>
  <si>
    <t xml:space="preserve"> 00042244 </t>
  </si>
  <si>
    <t>LUMINARIA DE LED PARA ILUMINACAO PUBLICA, DE 33 W ATE 50 W, INVOLUCRO EM ALUMINIO OU ACO INOX</t>
  </si>
  <si>
    <t>FORNECIMENTO E INSTALAÇÃO DE KIT GERADOR FOTOVOLTAICO 29,75KWP, INCLUINDO MÓDULOS, INVERSORES, DUTOS, CABOS, FIXAÇÃO E PROTEÇÃO</t>
  </si>
  <si>
    <t xml:space="preserve"> 13.1.53 </t>
  </si>
  <si>
    <t xml:space="preserve"> 92336 </t>
  </si>
  <si>
    <t>TUBO DE AÇO GALVANIZADO COM COSTURA, CLASSE MÉDIA, CONEXÃO RANHURADA, DN 65 (2 1/2"), INSTALADO EM PRUMADAS - FORNECIMENTO E INSTALAÇÃO. AF_10/2020</t>
  </si>
  <si>
    <t xml:space="preserve"> 88248 </t>
  </si>
  <si>
    <t>AUXILIAR DE ENCANADOR OU BOMBEIRO HIDRÁULICO COM ENCARGOS COMPLEMENTARES</t>
  </si>
  <si>
    <t xml:space="preserve"> 00007701 </t>
  </si>
  <si>
    <t>TUBO ACO GALVANIZADO COM COSTURA, CLASSE MEDIA, DN 2.1/2", E = *3,65* MM, PESO *6,51* KG/M (NBR 5580)</t>
  </si>
  <si>
    <t>Caixa para medição indireta p/ transformadores até 225 kva</t>
  </si>
  <si>
    <t>INSTALAÇÃO DE GRUPO GERADOR CABINADO 110 KVA, 380/220 V, 60 HZ, COM QUADRO AUTOMÁTICO</t>
  </si>
  <si>
    <t>ELETROTÉCNICO COM ENCARGOS COMPLEMENTARES</t>
  </si>
  <si>
    <t xml:space="preserve"> 13.2.1 </t>
  </si>
  <si>
    <t xml:space="preserve"> 100562 </t>
  </si>
  <si>
    <t>QUADRO DE DISTRIBUICAO PARA TELEFONE N.4, 60X60X12CM EM CHAPA METALICA, DE EMBUTIR, SEM ACESSORIOS, PADRAO TELEBRAS, FORNECIMENTO E INSTALAÇÃO. AF_11/2019</t>
  </si>
  <si>
    <t>INES - INSTALAÇÕES ESPECIAIS</t>
  </si>
  <si>
    <t xml:space="preserve"> 00011253 </t>
  </si>
  <si>
    <t>CAIXA DE PASSAGEM/ LUZ / TELEFONIA, DE EMBUTIR,  EM CHAPA DE ACO GALVANIZADO, DIMENSOES 60 X 60 X *12* CM (PADRAO CONCESSIONARIA LOCAL)</t>
  </si>
  <si>
    <t xml:space="preserve"> 13.2.2 </t>
  </si>
  <si>
    <t xml:space="preserve"> 98267 </t>
  </si>
  <si>
    <t>CABO TELEFÔNICO CI-50 10 PARES INSTALADO EM ENTRADA DE EDIFICAÇÃO - FORNECIMENTO E INSTALAÇÃO. AF_11/2019</t>
  </si>
  <si>
    <t xml:space="preserve"> 00011919 </t>
  </si>
  <si>
    <t>CABO TELEFONICO CI 50, 10 PARES, USO INTERNO</t>
  </si>
  <si>
    <t>Bloco terminal para telefone - 10 pares</t>
  </si>
  <si>
    <t xml:space="preserve"> 13.3.1 </t>
  </si>
  <si>
    <t xml:space="preserve"> 91863 </t>
  </si>
  <si>
    <t>ELETRODUTO RÍGIDO ROSCÁVEL, PVC, DN 25 MM (3/4"), PARA CIRCUITOS TERMINAIS, INSTALADO EM FORRO - FORNECIMENTO E INSTALAÇÃO. AF_12/2015</t>
  </si>
  <si>
    <t xml:space="preserve"> 00002674 </t>
  </si>
  <si>
    <t>ELETRODUTO DE PVC RIGIDO ROSCAVEL DE 3/4 ", SEM LUVA</t>
  </si>
  <si>
    <t xml:space="preserve"> 13.3.2 </t>
  </si>
  <si>
    <t xml:space="preserve"> 91854 </t>
  </si>
  <si>
    <t>ELETRODUTO FLEXÍVEL CORRUGADO, PVC, DN 25 MM (3/4"), PARA CIRCUITOS TERMINAIS, INSTALADO EM PAREDE - FORNECIMENTO E INSTALAÇÃO. AF_12/2015</t>
  </si>
  <si>
    <t>Tomada para lógica, rj45, com placa, cat. 6</t>
  </si>
  <si>
    <t>Modulo para tomada rj-45 cat.6</t>
  </si>
  <si>
    <t>Placa 4" x 2" para tomada rj-45 cat.6 - p/ 02 módulos</t>
  </si>
  <si>
    <t>Tomada para lógica no piso, metal, RJ45</t>
  </si>
  <si>
    <t xml:space="preserve"> 13.3.9 </t>
  </si>
  <si>
    <t xml:space="preserve"> 91914 </t>
  </si>
  <si>
    <t>CURVA 90 GRAUS PARA ELETRODUTO, PVC, ROSCÁVEL, DN 25 MM (3/4"), PARA CIRCUITOS TERMINAIS, INSTALADA EM PAREDE - FORNECIMENTO E INSTALAÇÃO. AF_12/2015</t>
  </si>
  <si>
    <t xml:space="preserve"> 00001879 </t>
  </si>
  <si>
    <t>CURVA 90 GRAUS, LONGA, DE PVC RIGIDO ROSCAVEL, DE 3/4", PARA ELETRODUTO</t>
  </si>
  <si>
    <t xml:space="preserve"> 13.3.10 </t>
  </si>
  <si>
    <t xml:space="preserve"> 98297 </t>
  </si>
  <si>
    <t>CABO ELETRÔNICO CATEGORIA 6, INSTALADO EM EDIFICAÇÃO INSTITUCIONAL - FORNECIMENTO E INSTALAÇÃO. AF_11/2019</t>
  </si>
  <si>
    <t xml:space="preserve"> 00039599 </t>
  </si>
  <si>
    <t>CABO DE PAR TRANCADO UTP, 4 PARES, CATEGORIA 6</t>
  </si>
  <si>
    <t xml:space="preserve"> 13.3.15 </t>
  </si>
  <si>
    <t xml:space="preserve"> 98304 </t>
  </si>
  <si>
    <t>PATCH PANEL 48 PORTAS, CATEGORIA 6 - FORNECIMENTO E INSTALAÇÃO. AF_11/2019</t>
  </si>
  <si>
    <t xml:space="preserve"> 00039597 </t>
  </si>
  <si>
    <t>PATCH PANEL, 48 PORTAS, CATEGORIA 6, COM RACKS DE 19" E 2 U DE ALTURA</t>
  </si>
  <si>
    <t>SWITCH GERENCIÁVEL 48 PORTAS RJ 45 100/1000 MBPS E 4 PORTAS SFP 100/1000, HP 1920S-48 JL382A OU SIMILAR EQUIVALENTE</t>
  </si>
  <si>
    <t>NVR STAND ALONE 16 CANAIS COM POE, INTELBRAS 3116P OU SIMILAR, FORNECIMENTO E INSTALAÇÃO, INCLUI HD 4 TB PARA CFTV</t>
  </si>
  <si>
    <t>NVR STAND ALONE 16 CANAIS COM POE, INTELBRAS 3116P OU SIMILAR, FORNECIMENTO E INSTALAÇÃO</t>
  </si>
  <si>
    <t>HD 4 TB PARA CFTV</t>
  </si>
  <si>
    <t>Bandeja para rack 19", deslizante, perfurada, 400mm de profundidade</t>
  </si>
  <si>
    <t>CAMERA IP FULL HD, POE, 2MP, VIP 3220D/VIP 3220B FULL HD INTELBRAS OU SIMILAR</t>
  </si>
  <si>
    <t xml:space="preserve"> 13.4.1 </t>
  </si>
  <si>
    <t xml:space="preserve"> 89356 </t>
  </si>
  <si>
    <t>TUBO, PVC, SOLDÁVEL, DN 25MM, INSTALADO EM RAMAL OU SUB-RAMAL DE ÁGUA - FORNECIMENTO E INSTALAÇÃO. AF_12/2014</t>
  </si>
  <si>
    <t xml:space="preserve"> 00038383 </t>
  </si>
  <si>
    <t>LIXA D'AGUA EM FOLHA, GRAO 100</t>
  </si>
  <si>
    <t xml:space="preserve"> 00009868 </t>
  </si>
  <si>
    <t>TUBO PVC, SOLDAVEL, DN 25 MM, AGUA FRIA (NBR-5648)</t>
  </si>
  <si>
    <t xml:space="preserve"> 13.4.2 </t>
  </si>
  <si>
    <t xml:space="preserve"> 89357 </t>
  </si>
  <si>
    <t>TUBO, PVC, SOLDÁVEL, DN 32MM, INSTALADO EM RAMAL OU SUB-RAMAL DE ÁGUA - FORNECIMENTO E INSTALAÇÃO. AF_12/2014</t>
  </si>
  <si>
    <t xml:space="preserve"> 00009869 </t>
  </si>
  <si>
    <t>TUBO PVC, SOLDAVEL, DN 32 MM, AGUA FRIA (NBR-5648)</t>
  </si>
  <si>
    <t xml:space="preserve"> 13.4.3 </t>
  </si>
  <si>
    <t xml:space="preserve"> 89362 </t>
  </si>
  <si>
    <t>JOELHO 90 GRAUS, PVC, SOLDÁVEL, DN 25MM, INSTALADO EM RAMAL OU SUB-RAMAL DE ÁGUA - FORNECIMENTO E INSTALAÇÃO. AF_12/2014</t>
  </si>
  <si>
    <t xml:space="preserve"> 00000122 </t>
  </si>
  <si>
    <t>ADESIVO PLASTICO PARA PVC, FRASCO COM 850 GR</t>
  </si>
  <si>
    <t xml:space="preserve"> 00003529 </t>
  </si>
  <si>
    <t>JOELHO PVC, SOLDAVEL, 90 GRAUS, 25 MM, PARA AGUA FRIA PREDIAL</t>
  </si>
  <si>
    <t xml:space="preserve"> 00020083 </t>
  </si>
  <si>
    <t>SOLUCAO LIMPADORA PARA PVC, FRASCO COM 1000 CM3</t>
  </si>
  <si>
    <t xml:space="preserve"> 13.4.4 </t>
  </si>
  <si>
    <t xml:space="preserve"> 89367 </t>
  </si>
  <si>
    <t>JOELHO 90 GRAUS, PVC, SOLDÁVEL, DN 32MM, INSTALADO EM RAMAL OU SUB-RAMAL DE ÁGUA - FORNECIMENTO E INSTALAÇÃO. AF_12/2014</t>
  </si>
  <si>
    <t xml:space="preserve"> 00003536 </t>
  </si>
  <si>
    <t>JOELHO PVC, SOLDAVEL, 90 GRAUS, 32 MM, PARA AGUA FRIA PREDIAL</t>
  </si>
  <si>
    <t xml:space="preserve"> 13.4.5 </t>
  </si>
  <si>
    <t xml:space="preserve"> 89412 </t>
  </si>
  <si>
    <t>JOELHO 90 GRAUS, PVC, SOLDÁVEL, DN 25MM, X 3/4 INSTALADO EM RAMAL DE DISTRIBUIÇÃO DE ÁGUA - FORNECIMENTO E INSTALAÇÃO. AF_12/2014</t>
  </si>
  <si>
    <t xml:space="preserve"> 00003522 </t>
  </si>
  <si>
    <t>JOELHO PVC,  SOLDAVEL COM ROSCA, 90 GRAUS, 25 MM X 3/4", PARA AGUA FRIA PREDIAL</t>
  </si>
  <si>
    <t xml:space="preserve"> 13.4.6 </t>
  </si>
  <si>
    <t xml:space="preserve"> 89395 </t>
  </si>
  <si>
    <t>TE, PVC, SOLDÁVEL, DN 25MM, INSTALADO EM RAMAL OU SUB-RAMAL DE ÁGUA - FORNECIMENTO E INSTALAÇÃO. AF_12/2014</t>
  </si>
  <si>
    <t xml:space="preserve"> 00007139 </t>
  </si>
  <si>
    <t>TE SOLDAVEL, PVC, 90 GRAUS, 25 MM, PARA AGUA FRIA PREDIAL (NBR 5648)</t>
  </si>
  <si>
    <t xml:space="preserve"> 13.4.7 </t>
  </si>
  <si>
    <t xml:space="preserve"> 89398 </t>
  </si>
  <si>
    <t>TE, PVC, SOLDÁVEL, DN 32MM, INSTALADO EM RAMAL OU SUB-RAMAL DE ÁGUA - FORNECIMENTO E INSTALAÇÃO. AF_12/2014</t>
  </si>
  <si>
    <t xml:space="preserve"> 00007140 </t>
  </si>
  <si>
    <t>TE SOLDAVEL, PVC, 90 GRAUS, 32 MM, PARA AGUA FRIA PREDIAL (NBR 5648)</t>
  </si>
  <si>
    <t xml:space="preserve"> 13.4.9 </t>
  </si>
  <si>
    <t xml:space="preserve"> 89396 </t>
  </si>
  <si>
    <t>TÊ COM BUCHA DE LATÃO NA BOLSA CENTRAL, PVC, SOLDÁVEL, DN 25MM X 1/2, INSTALADO EM RAMAL OU SUB-RAMAL DE ÁGUA - FORNECIMENTO E INSTALAÇÃO. AF_12/2014</t>
  </si>
  <si>
    <t xml:space="preserve"> 00007137 </t>
  </si>
  <si>
    <t>TE PVC, SOLDAVEL, COM BUCHA DE LATAO NA BOLSA CENTRAL, 90 GRAUS, 25 MM X 1/2", PARA AGUA FRIA PREDIAL</t>
  </si>
  <si>
    <t xml:space="preserve"> 13.4.10 </t>
  </si>
  <si>
    <t xml:space="preserve"> 89986 </t>
  </si>
  <si>
    <t>REGISTRO DE GAVETA BRUTO, LATÃO, ROSCÁVEL, 1/2", COM ACABAMENTO E CANOPLA CROMADOS. FORNECIDO E INSTALADO EM RAMAL DE ÁGUA. AF_12/2014</t>
  </si>
  <si>
    <t xml:space="preserve"> 00003148 </t>
  </si>
  <si>
    <t>FITA VEDA ROSCA EM ROLOS DE 18 MM X 50 M (L X C)</t>
  </si>
  <si>
    <t xml:space="preserve"> 00006006 </t>
  </si>
  <si>
    <t>REGISTRO GAVETA COM ACABAMENTO E CANOPLA CROMADOS, SIMPLES, BITOLA 1/2 " (REF 1509)</t>
  </si>
  <si>
    <t xml:space="preserve"> 13.4.11 </t>
  </si>
  <si>
    <t xml:space="preserve"> 86885 </t>
  </si>
  <si>
    <t>ENGATE FLEXÍVEL EM PLÁSTICO BRANCO, 1/2 X 40CM - FORNECIMENTO E INSTALAÇÃO. AF_01/2020</t>
  </si>
  <si>
    <t xml:space="preserve"> 00011681 </t>
  </si>
  <si>
    <t>ENGATE/RABICHO FLEXIVEL PLASTICO (PVC OU ABS) BRANCO 1/2 " X 40 CM</t>
  </si>
  <si>
    <t xml:space="preserve"> 00003146 </t>
  </si>
  <si>
    <t>FITA VEDA ROSCA EM ROLOS DE 18 MM X 10 M (L X C)</t>
  </si>
  <si>
    <t xml:space="preserve"> 13.4.13 </t>
  </si>
  <si>
    <t xml:space="preserve"> 102609 </t>
  </si>
  <si>
    <t>CAIXA D´ÁGUA EM POLIETILENO, 2000 LITROS - FORNECIMENTO E INSTALAÇÃO. AF_06/2021</t>
  </si>
  <si>
    <t xml:space="preserve"> 00034640 </t>
  </si>
  <si>
    <t>CAIXA D'AGUA EM POLIETILENO 2000 LITROS, COM TAMPA</t>
  </si>
  <si>
    <t xml:space="preserve"> 13.5.1 </t>
  </si>
  <si>
    <t xml:space="preserve"> 89711 </t>
  </si>
  <si>
    <t>TUBO PVC, SERIE NORMAL, ESGOTO PREDIAL, DN 40 MM, FORNECIDO E INSTALADO EM RAMAL DE DESCARGA OU RAMAL DE ESGOTO SANITÁRIO. AF_12/2014</t>
  </si>
  <si>
    <t xml:space="preserve"> 00009835 </t>
  </si>
  <si>
    <t>TUBO PVC  SERIE NORMAL, DN 40 MM, PARA ESGOTO  PREDIAL (NBR 5688)</t>
  </si>
  <si>
    <t xml:space="preserve"> 13.5.2 </t>
  </si>
  <si>
    <t xml:space="preserve"> 89712 </t>
  </si>
  <si>
    <t>TUBO PVC, SERIE NORMAL, ESGOTO PREDIAL, DN 50 MM, FORNECIDO E INSTALADO EM RAMAL DE DESCARGA OU RAMAL DE ESGOTO SANITÁRIO. AF_12/2014</t>
  </si>
  <si>
    <t xml:space="preserve"> 00009838 </t>
  </si>
  <si>
    <t>TUBO PVC SERIE NORMAL, DN 50 MM, PARA ESGOTO PREDIAL (NBR 5688)</t>
  </si>
  <si>
    <t xml:space="preserve"> 13.5.3 </t>
  </si>
  <si>
    <t xml:space="preserve"> 89714 </t>
  </si>
  <si>
    <t>TUBO PVC, SERIE NORMAL, ESGOTO PREDIAL, DN 100 MM, FORNECIDO E INSTALADO EM RAMAL DE DESCARGA OU RAMAL DE ESGOTO SANITÁRIO. AF_12/2014</t>
  </si>
  <si>
    <t xml:space="preserve"> 00009836 </t>
  </si>
  <si>
    <t>TUBO PVC  SERIE NORMAL, DN 100 MM, PARA ESGOTO  PREDIAL (NBR 5688)</t>
  </si>
  <si>
    <t xml:space="preserve"> 13.5.4 </t>
  </si>
  <si>
    <t xml:space="preserve"> 89726 </t>
  </si>
  <si>
    <t>JOELHO 45 GRAUS, PVC, SERIE NORMAL, ESGOTO PREDIAL, DN 40 MM, JUNTA SOLDÁVEL, FORNECIDO E INSTALADO EM RAMAL DE DESCARGA OU RAMAL DE ESGOTO SANITÁRIO. AF_12/2014</t>
  </si>
  <si>
    <t xml:space="preserve"> 00003516 </t>
  </si>
  <si>
    <t>JOELHO PVC, SOLDAVEL, BB, 45 GRAUS, DN 40 MM, PARA ESGOTO PREDIAL</t>
  </si>
  <si>
    <t xml:space="preserve"> 13.5.5 </t>
  </si>
  <si>
    <t xml:space="preserve"> 89732 </t>
  </si>
  <si>
    <t>JOELHO 45 GRAUS, PVC, SERIE NORMAL, ESGOTO PREDIAL, DN 50 MM, JUNTA ELÁSTICA, FORNECIDO E INSTALADO EM RAMAL DE DESCARGA OU RAMAL DE ESGOTO SANITÁRIO. AF_12/2014</t>
  </si>
  <si>
    <t xml:space="preserve"> 00000296 </t>
  </si>
  <si>
    <t>ANEL BORRACHA PARA TUBO ESGOTO PREDIAL DN 50 MM (NBR 5688)</t>
  </si>
  <si>
    <t xml:space="preserve"> 00003518 </t>
  </si>
  <si>
    <t>JOELHO PVC, SOLDAVEL, PB, 45 GRAUS, DN 50 MM, PARA ESGOTO PREDIAL</t>
  </si>
  <si>
    <t xml:space="preserve"> 00020078 </t>
  </si>
  <si>
    <t>PASTA LUBRIFICANTE PARA TUBOS E CONEXOES COM JUNTA ELASTICA (USO EM PVC, ACO, POLIETILENO E OUTROS) ( DE *400* G)</t>
  </si>
  <si>
    <t xml:space="preserve"> 13.5.6 </t>
  </si>
  <si>
    <t xml:space="preserve"> 89724 </t>
  </si>
  <si>
    <t>JOELHO 90 GRAUS, PVC, SERIE NORMAL, ESGOTO PREDIAL, DN 40 MM, JUNTA SOLDÁVEL, FORNECIDO E INSTALADO EM RAMAL DE DESCARGA OU RAMAL DE ESGOTO SANITÁRIO. AF_12/2014</t>
  </si>
  <si>
    <t xml:space="preserve"> 00003517 </t>
  </si>
  <si>
    <t>JOELHO PVC, SOLDAVEL, BB, 90 GRAUS, DN 40 MM, PARA ESGOTO PREDIAL</t>
  </si>
  <si>
    <t xml:space="preserve"> 13.5.7 </t>
  </si>
  <si>
    <t xml:space="preserve"> 89731 </t>
  </si>
  <si>
    <t>JOELHO 90 GRAUS, PVC, SERIE NORMAL, ESGOTO PREDIAL, DN 50 MM, JUNTA ELÁSTICA, FORNECIDO E INSTALADO EM RAMAL DE DESCARGA OU RAMAL DE ESGOTO SANITÁRIO. AF_12/2014</t>
  </si>
  <si>
    <t xml:space="preserve"> 00003526 </t>
  </si>
  <si>
    <t>JOELHO PVC, SOLDAVEL, PB, 90 GRAUS, DN 50 MM, PARA ESGOTO PREDIAL</t>
  </si>
  <si>
    <t xml:space="preserve"> 13.5.8 </t>
  </si>
  <si>
    <t xml:space="preserve"> 89744 </t>
  </si>
  <si>
    <t>JOELHO 90 GRAUS, PVC, SERIE NORMAL, ESGOTO PREDIAL, DN 100 MM, JUNTA ELÁSTICA, FORNECIDO E INSTALADO EM RAMAL DE DESCARGA OU RAMAL DE ESGOTO SANITÁRIO. AF_12/2014</t>
  </si>
  <si>
    <t xml:space="preserve"> 00000301 </t>
  </si>
  <si>
    <t>ANEL BORRACHA PARA TUBO ESGOTO PREDIAL, DN 100 MM (NBR 5688)</t>
  </si>
  <si>
    <t xml:space="preserve"> 00003520 </t>
  </si>
  <si>
    <t>JOELHO PVC, SOLDAVEL, PB, 90 GRAUS, DN 100 MM, PARA ESGOTO PREDIAL</t>
  </si>
  <si>
    <t xml:space="preserve"> 13.5.9 </t>
  </si>
  <si>
    <t xml:space="preserve"> 89778 </t>
  </si>
  <si>
    <t>LUVA SIMPLES, PVC, SERIE NORMAL, ESGOTO PREDIAL, DN 100 MM, JUNTA ELÁSTICA, FORNECIDO E INSTALADO EM RAMAL DE DESCARGA OU RAMAL DE ESGOTO SANITÁRIO. AF_12/2014</t>
  </si>
  <si>
    <t xml:space="preserve"> 00003899 </t>
  </si>
  <si>
    <t>LUVA SIMPLES, PVC, SOLDAVEL, DN 100 MM, SERIE NORMAL, PARA ESGOTO PREDIAL</t>
  </si>
  <si>
    <t xml:space="preserve"> 13.5.10 </t>
  </si>
  <si>
    <t xml:space="preserve"> 89482 </t>
  </si>
  <si>
    <t>CAIXA SIFONADA, PVC, DN 100 X 100 X 50 MM, FORNECIDA E INSTALADA EM RAMAIS DE ENCAMINHAMENTO DE ÁGUA PLUVIAL. AF_12/2014</t>
  </si>
  <si>
    <t xml:space="preserve"> 00020085 </t>
  </si>
  <si>
    <t>ANEL BORRACHA, DN 50 MM, PARA TUBO SERIE REFORCADA ESGOTO PREDIAL</t>
  </si>
  <si>
    <t xml:space="preserve"> 00005103 </t>
  </si>
  <si>
    <t>CAIXA SIFONADA PVC, 100 X 100 X 50 MM, COM GRELHA REDONDA BRANCA</t>
  </si>
  <si>
    <t xml:space="preserve"> 13.5.11 </t>
  </si>
  <si>
    <t xml:space="preserve"> 86882 </t>
  </si>
  <si>
    <t>SIFÃO DO TIPO GARRAFA/COPO EM PVC 1.1/4  X 1.1/2 - FORNECIMENTO E INSTALAÇÃO. AF_01/2020</t>
  </si>
  <si>
    <t xml:space="preserve"> 00006146 </t>
  </si>
  <si>
    <t>SIFAO PLASTICO TIPO COPO PARA TANQUE, 1.1/4 X 1.1/2 "</t>
  </si>
  <si>
    <t xml:space="preserve"> 13.5.12 </t>
  </si>
  <si>
    <t xml:space="preserve"> 97975 </t>
  </si>
  <si>
    <t>POÇO DE INSPEÇÃO CIRCULAR PARA ESGOTO, EM CONCRETO PRÉ-MOLDADO, DIÂMETRO INTERNO = 0,6 M, PROFUNDIDADE = 1,5 M, EXCLUINDO TAMPÃO. AF_12/2020</t>
  </si>
  <si>
    <t>DROP - DRENAGEM/OBRAS DE CONTENÇÃO / POÇOS DE VISITA E CAIXAS</t>
  </si>
  <si>
    <t xml:space="preserve"> 97738 </t>
  </si>
  <si>
    <t>PEÇA CIRCULAR PRÉ-MOLDADA, VOLUME DE CONCRETO DE 10 A 30 LITROS, TAXA DE FIBRA DE POLIPROPILENO APROXIMADA DE 6 KG/M³. AF_01/2018_P</t>
  </si>
  <si>
    <t xml:space="preserve"> 101625 </t>
  </si>
  <si>
    <t>PREPARO DE FUNDO DE VALA COM LARGURA MAIOR OU IGUAL A 1,5 M E MENOR QUE 2,5 M, COM CAMADA DE AREIA, LANÇAMENTO MECANIZADO. AF_08/2020</t>
  </si>
  <si>
    <t xml:space="preserve"> 100475 </t>
  </si>
  <si>
    <t>ARGAMASSA TRAÇO 1:3 (EM VOLUME DE CIMENTO E AREIA MÉDIA ÚMIDA) COM ADIÇÃO DE IMPERMEABILIZANTE, PREPARO MECÂNICO COM BETONEIRA 400 L. AF_08/2019</t>
  </si>
  <si>
    <t xml:space="preserve"> 00043441 </t>
  </si>
  <si>
    <t>ANEL EM CONCRETO ARMADO, LISO, PARA POCOS DE INSPECAO, COM FUNDO, DIAMETRO INTERNO DE 0,60 M E ALTURA DE 0,50 M</t>
  </si>
  <si>
    <t xml:space="preserve"> 00043423 </t>
  </si>
  <si>
    <t>ANEL EM CONCRETO ARMADO, LISO, PARA POCOS DE INSPECAO, SEM FUNDO, DIAMETRO INTERNO DE 0,60 M E ALTURA DE 0,20 M</t>
  </si>
  <si>
    <t xml:space="preserve"> 00007258 </t>
  </si>
  <si>
    <t>TIJOLO CERAMICO MACICO COMUM *5 X 10 X 20* CM (L X A X C)</t>
  </si>
  <si>
    <t>Reaterro manual de valas com espalhamento e compactação utilizando compactador placa vibratória, sem controle do grau de compactação</t>
  </si>
  <si>
    <t xml:space="preserve"> 13.7.1 </t>
  </si>
  <si>
    <t xml:space="preserve"> 101908 </t>
  </si>
  <si>
    <t>EXTINTOR DE INCÊNDIO PORTÁTIL COM CARGA DE PQS DE 4 KG, CLASSE BC - FORNECIMENTO E INSTALAÇÃO. AF_10/2020_P</t>
  </si>
  <si>
    <t xml:space="preserve"> 00004350 </t>
  </si>
  <si>
    <t>BUCHA DE NYLON, DIAMETRO DO FURO 8 MM, COMPRIMENTO 40 MM, COM PARAFUSO DE ROSCA SOBERBA, CABECA CHATA, FENDA SIMPLES, 4,8 X 50 MM</t>
  </si>
  <si>
    <t xml:space="preserve"> 00010891 </t>
  </si>
  <si>
    <t>EXTINTOR DE INCENDIO PORTATIL COM CARGA DE PO QUIMICO SECO (PQS) DE 4 KG, CLASSE BC</t>
  </si>
  <si>
    <t xml:space="preserve"> 13.7.2 </t>
  </si>
  <si>
    <t xml:space="preserve"> 102501 </t>
  </si>
  <si>
    <t>PINTURA DE FAIXA DE PEDESTRE OU ZEBRADA COM TINTA ACRÍLICA, E  = 30 CM, APLICAÇÃO MANUAL. AF_05/2021</t>
  </si>
  <si>
    <t>PINT - PINTURAS</t>
  </si>
  <si>
    <t xml:space="preserve"> 88310 </t>
  </si>
  <si>
    <t>PINTOR COM ENCARGOS COMPLEMENTARES</t>
  </si>
  <si>
    <t xml:space="preserve"> 00012815 </t>
  </si>
  <si>
    <t>FITA CREPE ROLO DE 25 MM X 50 M</t>
  </si>
  <si>
    <t xml:space="preserve"> 00007348 </t>
  </si>
  <si>
    <t>TINTA ACRILICA PREMIUM PARA PISO</t>
  </si>
  <si>
    <t>Fita veda rosca 18mm</t>
  </si>
  <si>
    <t>Torneira para lavatório cromada, DECA, linha targa 1190C40 ou similar</t>
  </si>
  <si>
    <t>Válvula de escoamento para lavatório, DECA 1602C ou similar</t>
  </si>
  <si>
    <t>ENGATE / RABICHO FLEXIVEL INOX 1/2 " X 30 CM</t>
  </si>
  <si>
    <t>SIFAO EM METAL CROMADO PARA PIA OU LAVATORIO, 1 X 1.1/2 "</t>
  </si>
  <si>
    <t xml:space="preserve"> 13.8.4 </t>
  </si>
  <si>
    <t xml:space="preserve"> 86888 </t>
  </si>
  <si>
    <t>VASO SANITÁRIO SIFONADO COM CAIXA ACOPLADA LOUÇA BRANCA - FORNECIMENTO E INSTALAÇÃO. AF_01/2020</t>
  </si>
  <si>
    <t xml:space="preserve"> 00010422 </t>
  </si>
  <si>
    <t>BACIA SANITARIA (VASO) COM CAIXA ACOPLADA, DE LOUCA BRANCA</t>
  </si>
  <si>
    <t xml:space="preserve"> 00004384 </t>
  </si>
  <si>
    <t>PARAFUSO NIQUELADO COM ACABAMENTO CROMADO PARA FIXAR PECA SANITARIA, INCLUI PORCA CEGA, ARRUELA E BUCHA DE NYLON TAMANHO S-10</t>
  </si>
  <si>
    <t xml:space="preserve"> 00037329 </t>
  </si>
  <si>
    <t>REJUNTE EPOXI, QUALQUER COR</t>
  </si>
  <si>
    <t xml:space="preserve"> 00006138 </t>
  </si>
  <si>
    <t>VEDACAO PVC, 100 MM, PARA SAIDA VASO SANITARIO</t>
  </si>
  <si>
    <t xml:space="preserve"> 13.8.6 </t>
  </si>
  <si>
    <t xml:space="preserve"> 95544 </t>
  </si>
  <si>
    <t>PAPELEIRA DE PAREDE EM METAL CROMADO SEM TAMPA, INCLUSO FIXAÇÃO. AF_01/2020</t>
  </si>
  <si>
    <t xml:space="preserve"> 00011703 </t>
  </si>
  <si>
    <t>PAPELEIRA DE PAREDE EM METAL CROMADO SEM TAMPA</t>
  </si>
  <si>
    <t>ESPELHO CRISTAL, ESPESSURA 4MM, COM PARAFUSOS DE FIXACAO</t>
  </si>
  <si>
    <t>VIDRACEIRO COM ENCARGOS COMPLEMENTARES</t>
  </si>
  <si>
    <t>ESPELHO CRISTAL E = 4 MM</t>
  </si>
  <si>
    <t xml:space="preserve"> 13.8.8 </t>
  </si>
  <si>
    <t xml:space="preserve"> 95543 </t>
  </si>
  <si>
    <t>PORTA TOALHA BANHO EM METAL CROMADO, TIPO BARRA, INCLUSO FIXAÇÃO. AF_01/2020</t>
  </si>
  <si>
    <t xml:space="preserve"> 00021102 </t>
  </si>
  <si>
    <t>PORTA TOALHA BANHO EM METAL CROMADO, TIPO BARRA</t>
  </si>
  <si>
    <t xml:space="preserve"> 13.8.9 </t>
  </si>
  <si>
    <t xml:space="preserve"> 95547 </t>
  </si>
  <si>
    <t>SABONETEIRA PLASTICA TIPO DISPENSER PARA SABONETE LIQUIDO COM RESERVATORIO 800 A 1500 ML, INCLUSO FIXAÇÃO. AF_01/2020</t>
  </si>
  <si>
    <t xml:space="preserve"> 00011758 </t>
  </si>
  <si>
    <t>SABONETEIRA PLASTICA TIPO DISPENSER PARA SABONETE LIQUIDO COM RESERVATORIO 800 A 1500 ML</t>
  </si>
  <si>
    <t xml:space="preserve"> 13.8.11 </t>
  </si>
  <si>
    <t xml:space="preserve"> 100858 </t>
  </si>
  <si>
    <t>MICTÓRIO SIFONADO LOUÇA BRANCA  PADRÃO MÉDIO  FORNECIMENTO E INSTALAÇÃO. AF_01/2020</t>
  </si>
  <si>
    <t xml:space="preserve"> 00006142 </t>
  </si>
  <si>
    <t>CONJUNTO DE LIGACAO PARA BACIA SANITARIA AJUSTAVEL, EM PLASTICO BRANCO, COM TUBO, CANOPLA E ESPUDE</t>
  </si>
  <si>
    <t xml:space="preserve"> 00010432 </t>
  </si>
  <si>
    <t>MICTORIO SIFONADO LOUCA BRANCA SEM COMPLEMENTOS</t>
  </si>
  <si>
    <t xml:space="preserve"> 00004351 </t>
  </si>
  <si>
    <t>PARAFUSO NIQUELADO 3 1/2" COM ACABAMENTO CROMADO PARA FIXAR PECA SANITARIA, INCLUI PORCA CEGA, ARRUELA E BUCHA DE NYLON TAMANHO S-8</t>
  </si>
  <si>
    <t xml:space="preserve"> 00021112 </t>
  </si>
  <si>
    <t>VALVULA DE DESCARGA EM METAL CROMADO PARA MICTORIO COM ACIONAMENTO POR PRESSAO E FECHAMENTO AUTOMATICO</t>
  </si>
  <si>
    <t xml:space="preserve"> 13.8.12 </t>
  </si>
  <si>
    <t xml:space="preserve"> 86874 </t>
  </si>
  <si>
    <t>TANQUE DE LOUÇA BRANCA SUSPENSO, 18L OU EQUIVALENTE - FORNECIMENTO E INSTALAÇÃO. AF_01/2020</t>
  </si>
  <si>
    <t xml:space="preserve"> 00010423 </t>
  </si>
  <si>
    <t>TANQUE LOUCA BRANCA SUSPENSO *20* L</t>
  </si>
  <si>
    <t xml:space="preserve"> 13.8.13 </t>
  </si>
  <si>
    <t xml:space="preserve"> 86915 </t>
  </si>
  <si>
    <t>TORNEIRA CROMADA DE MESA, 1/2 OU 3/4, PARA LAVATÓRIO, PADRÃO MÉDIO - FORNECIMENTO E INSTALAÇÃO. AF_01/2020</t>
  </si>
  <si>
    <t xml:space="preserve"> 00036791 </t>
  </si>
  <si>
    <t>TORNEIRA CROMADA DE MESA PARA LAVATORIO, BICA ALTA (REF 1195)</t>
  </si>
  <si>
    <t xml:space="preserve"> 13.8.14 </t>
  </si>
  <si>
    <t xml:space="preserve"> 100849 </t>
  </si>
  <si>
    <t>ASSENTO SANITÁRIO CONVENCIONAL - FORNECIMENTO E INSTALACAO. AF_01/2020</t>
  </si>
  <si>
    <t xml:space="preserve"> 00000377 </t>
  </si>
  <si>
    <t>ASSENTO SANITARIO DE PLASTICO, TIPO CONVENCIONAL</t>
  </si>
  <si>
    <t>TOMADA XLR PARA MICROFONE, PARA PISO, COM PLACA E CAIXA</t>
  </si>
  <si>
    <t>Conector XLR 05 pinos em alumínio com grau proteção IP66</t>
  </si>
  <si>
    <t>CAIXA ACUSTICA - SONOFLETOR 50 WATS/ 70 VOLTS</t>
  </si>
  <si>
    <t>CAIXA ACUSTICA - SONOFLETOR 30 WATS/ 70 VOLTS</t>
  </si>
  <si>
    <t>Cabo balanceado 2 x 0,30mm (para microfone)</t>
  </si>
  <si>
    <t>Mini Rack de parede 19" x 5u x 350mm (porta de acrílico)</t>
  </si>
  <si>
    <t xml:space="preserve"> 14.1 </t>
  </si>
  <si>
    <t xml:space="preserve"> 88497 </t>
  </si>
  <si>
    <t>APLICAÇÃO E LIXAMENTO DE MASSA LÁTEX EM PAREDES, DUAS DEMÃOS. AF_06/2014</t>
  </si>
  <si>
    <t xml:space="preserve"> 00004047 </t>
  </si>
  <si>
    <t>!EM PROCESSO DE DESATIVACAO! MASSA CORRIDA PVA PARA PAREDES INTERNAS</t>
  </si>
  <si>
    <t>GL</t>
  </si>
  <si>
    <t xml:space="preserve"> 00003767 </t>
  </si>
  <si>
    <t>LIXA EM FOLHA PARA PAREDE OU MADEIRA, NUMERO 120 (COR VERMELHA)</t>
  </si>
  <si>
    <t xml:space="preserve"> 14.2 </t>
  </si>
  <si>
    <t xml:space="preserve"> 88496 </t>
  </si>
  <si>
    <t>APLICAÇÃO E LIXAMENTO DE MASSA LÁTEX EM TETO, DUAS DEMÃOS. AF_06/2014</t>
  </si>
  <si>
    <t xml:space="preserve"> 14.3 </t>
  </si>
  <si>
    <t xml:space="preserve"> 88485 </t>
  </si>
  <si>
    <t>APLICAÇÃO DE FUNDO SELADOR ACRÍLICO EM PAREDES, UMA DEMÃO. AF_06/2014</t>
  </si>
  <si>
    <t xml:space="preserve"> 00006085 </t>
  </si>
  <si>
    <t>SELADOR ACRILICO PAREDES INTERNAS/EXTERNAS</t>
  </si>
  <si>
    <t xml:space="preserve"> 14.4 </t>
  </si>
  <si>
    <t xml:space="preserve"> 88484 </t>
  </si>
  <si>
    <t>APLICAÇÃO DE FUNDO SELADOR ACRÍLICO EM TETO, UMA DEMÃO. AF_06/2014</t>
  </si>
  <si>
    <t xml:space="preserve"> 14.5 </t>
  </si>
  <si>
    <t xml:space="preserve"> 88489 </t>
  </si>
  <si>
    <t>APLICAÇÃO MANUAL DE PINTURA COM TINTA LÁTEX ACRÍLICA EM PAREDES, DUAS DEMÃOS. AF_06/2014</t>
  </si>
  <si>
    <t xml:space="preserve"> 00007356 </t>
  </si>
  <si>
    <t>TINTA ACRILICA PREMIUM, COR BRANCO FOSCO</t>
  </si>
  <si>
    <t xml:space="preserve"> 14.6 </t>
  </si>
  <si>
    <t xml:space="preserve"> 88488 </t>
  </si>
  <si>
    <t>APLICAÇÃO MANUAL DE PINTURA COM TINTA LÁTEX ACRÍLICA EM TETO, DUAS DEMÃOS. AF_06/2014</t>
  </si>
  <si>
    <t xml:space="preserve"> 14.7 </t>
  </si>
  <si>
    <t xml:space="preserve"> 88423 </t>
  </si>
  <si>
    <t>APLICAÇÃO MANUAL DE PINTURA COM TINTA TEXTURIZADA ACRÍLICA EM PAREDES EXTERNAS DE CASAS, UMA COR. AF_06/2014</t>
  </si>
  <si>
    <t xml:space="preserve"> 00038877 </t>
  </si>
  <si>
    <t>MASSA PARA TEXTURA LISA DE BASE ACRILICA, USO INTERNO E EXTERNO</t>
  </si>
  <si>
    <t xml:space="preserve"> 14.8 </t>
  </si>
  <si>
    <t xml:space="preserve"> 102500 </t>
  </si>
  <si>
    <t>PINTURA DE DEMARCAÇÃO DE VAGA COM TINTA ACRÍLICA, E = 10 CM, APLICAÇÃO MANUAL. AF_05/2021</t>
  </si>
  <si>
    <t xml:space="preserve"> 14.9 </t>
  </si>
  <si>
    <t xml:space="preserve"> 100742 </t>
  </si>
  <si>
    <t>PINTURA COM TINTA ALQUÍDICA DE ACABAMENTO (ESMALTE SINTÉTICO ACETINADO) APLICADA A ROLO OU PINCEL SOBRE SUPERFÍCIES METÁLICAS (EXCETO PERFIL) EXECUTADO EM OBRA (POR DEMÃO). AF_01/2020</t>
  </si>
  <si>
    <t xml:space="preserve"> 00005318 </t>
  </si>
  <si>
    <t>SOLVENTE DILUENTE A BASE DE AGUARRAS</t>
  </si>
  <si>
    <t xml:space="preserve"> 00007311 </t>
  </si>
  <si>
    <t>TINTA ESMALTE SINTETICO PREMIUM ACETINADO</t>
  </si>
  <si>
    <t xml:space="preserve"> 15.1 </t>
  </si>
  <si>
    <t xml:space="preserve"> 87620 </t>
  </si>
  <si>
    <t>CONTRAPISO EM ARGAMASSA TRAÇO 1:4 (CIMENTO E AREIA), PREPARO MECÂNICO COM BETONEIRA 400 L, APLICADO EM ÁREAS SECAS SOBRE LAJE, ADERIDO, ESPESSURA 2CM. AF_06/2014</t>
  </si>
  <si>
    <t xml:space="preserve"> 87301 </t>
  </si>
  <si>
    <t>ARGAMASSA TRAÇO 1:4 (EM VOLUME DE CIMENTO E AREIA MÉDIA ÚMIDA) PARA CONTRAPISO, PREPARO MECÂNICO COM BETONEIRA 400 L. AF_08/2019</t>
  </si>
  <si>
    <t xml:space="preserve"> 15.2 </t>
  </si>
  <si>
    <t xml:space="preserve"> 98546 </t>
  </si>
  <si>
    <t>IMPERMEABILIZAÇÃO DE SUPERFÍCIE COM MANTA ASFÁLTICA, UMA CAMADA, INCLUSIVE APLICAÇÃO DE PRIMER ASFÁLTICO, E=3MM. AF_06/2018</t>
  </si>
  <si>
    <t>IMPE - IMPERMEABILIZAÇÕES E PROTEÇÕES DIVERSAS</t>
  </si>
  <si>
    <t xml:space="preserve"> 88243 </t>
  </si>
  <si>
    <t>AJUDANTE ESPECIALIZADO COM ENCARGOS COMPLEMENTARES</t>
  </si>
  <si>
    <t xml:space="preserve"> 88270 </t>
  </si>
  <si>
    <t>IMPERMEABILIZADOR COM ENCARGOS COMPLEMENTARES</t>
  </si>
  <si>
    <t xml:space="preserve"> 00004226 </t>
  </si>
  <si>
    <t>GAS DE COZINHA - GLP</t>
  </si>
  <si>
    <t xml:space="preserve"> 00004014 </t>
  </si>
  <si>
    <t>MANTA ASFALTICA ELASTOMERICA EM POLIESTER 3 MM, TIPO III, CLASSE B, ACABAMENTO PP (NBR 9952)</t>
  </si>
  <si>
    <t xml:space="preserve"> 00000511 </t>
  </si>
  <si>
    <t>PRIMER PARA MANTA ASFALTICA A BASE DE ASFALTO MODIFICADO DILUIDO EM SOLVENTE, APLICACAO A FRIO</t>
  </si>
  <si>
    <t xml:space="preserve"> 15.3 </t>
  </si>
  <si>
    <t xml:space="preserve"> 87298 </t>
  </si>
  <si>
    <t>ARGAMASSA TRAÇO 1:3 (EM VOLUME DE CIMENTO E AREIA MÉDIA ÚMIDA) PARA CONTRAPISO, PREPARO MECÂNICO COM BETONEIRA 400 L. AF_08/2019</t>
  </si>
  <si>
    <t xml:space="preserve"> 88831 </t>
  </si>
  <si>
    <t>BETONEIRA CAPACIDADE NOMINAL DE 400 L, CAPACIDADE DE MISTURA 280 L, MOTOR ELÉTRICO TRIFÁSICO POTÊNCIA DE 2 CV, SEM CARREGADOR - CHI DIURNO. AF_10/2014</t>
  </si>
  <si>
    <t xml:space="preserve"> 88830 </t>
  </si>
  <si>
    <t>BETONEIRA CAPACIDADE NOMINAL DE 400 L, CAPACIDADE DE MISTURA 280 L, MOTOR ELÉTRICO TRIFÁSICO POTÊNCIA DE 2 CV, SEM CARREGADOR - CHP DIURNO. AF_10/2014</t>
  </si>
  <si>
    <t xml:space="preserve"> 88377 </t>
  </si>
  <si>
    <t>OPERADOR DE BETONEIRA ESTACIONÁRIA/MISTURADOR COM ENCARGOS COMPLEMENTARES</t>
  </si>
  <si>
    <t xml:space="preserve"> 16.1 </t>
  </si>
  <si>
    <t xml:space="preserve"> 102253 </t>
  </si>
  <si>
    <t>DIVISORIA SANITÁRIA, TIPO CABINE, EM GRANITO CINZA POLIDO, ESP = 3CM, ASSENTADO COM ARGAMASSA COLANTE AC III-E, EXCLUSIVE FERRAGENS. AF_01/2021</t>
  </si>
  <si>
    <t xml:space="preserve"> 00000131 </t>
  </si>
  <si>
    <t>ADESIVO ESTRUTURAL A BASE DE RESINA EPOXI, BICOMPONENTE, PASTOSO (TIXOTROPICO)</t>
  </si>
  <si>
    <t xml:space="preserve"> 00037596 </t>
  </si>
  <si>
    <t>ARGAMASSA COLANTE TIPO AC III E</t>
  </si>
  <si>
    <t xml:space="preserve"> 00025976 </t>
  </si>
  <si>
    <t>DIVISORIA EM GRANITO, COM DUAS FACES POLIDAS, TIPO ANDORINHA/ QUARTZ/ CASTELO/ CORUMBA OU OUTROS EQUIVALENTES DA REGIAO, E=  *3,0* CM</t>
  </si>
  <si>
    <t xml:space="preserve"> 16.3 </t>
  </si>
  <si>
    <t xml:space="preserve"> 98689 </t>
  </si>
  <si>
    <t>SOLEIRA EM GRANITO, LARGURA 15 CM, ESPESSURA 2,0 CM. AF_09/2020</t>
  </si>
  <si>
    <t xml:space="preserve"> 00020232 </t>
  </si>
  <si>
    <t>SOLEIRA EM GRANITO, POLIDO, TIPO ANDORINHA/ QUARTZ/ CASTELO/ CORUMBA OU OUTROS EQUIVALENTES DA REGIAO, L= *15* CM, E=  *2,0* CM</t>
  </si>
  <si>
    <t xml:space="preserve"> 16.5 </t>
  </si>
  <si>
    <t xml:space="preserve"> 100868 </t>
  </si>
  <si>
    <t>BARRA DE APOIO RETA, EM ACO INOX POLIDO, COMPRIMENTO 80 CM,  FIXADA NA PAREDE - FORNECIMENTO E INSTALAÇÃO. AF_01/2020</t>
  </si>
  <si>
    <t xml:space="preserve"> 00036081 </t>
  </si>
  <si>
    <t>BARRA DE APOIO RETA, EM ACO INOX POLIDO, COMPRIMENTO 80CM, DIAMETRO MINIMO 3 CM</t>
  </si>
  <si>
    <t>Placa de inauguração em alumínio fundido medindo 0,60 x 0,80m</t>
  </si>
  <si>
    <t>Letras aço inox 15 x 15cm</t>
  </si>
  <si>
    <t xml:space="preserve"> 17.6 </t>
  </si>
  <si>
    <t xml:space="preserve"> 98510 </t>
  </si>
  <si>
    <t>PLANTIO DE ÁRVORE ORNAMENTAL COM ALTURA DE MUDA MENOR OU IGUAL A 2,00 M. AF_05/2018</t>
  </si>
  <si>
    <t xml:space="preserve"> 00000358 </t>
  </si>
  <si>
    <t>MUDA DE ARVORE ORNAMENTAL, OITI/AROEIRA SALSA/ANGICO/IPE/JACARANDA OU EQUIVALENTE  DA REGIAO, H= *1* M</t>
  </si>
  <si>
    <t xml:space="preserve"> 17.7 </t>
  </si>
  <si>
    <t xml:space="preserve"> 98516 </t>
  </si>
  <si>
    <t>PLANTIO DE PALMEIRA COM ALTURA DE MUDA MENOR OU IGUAL A 2,00 M. AF_05/2018</t>
  </si>
  <si>
    <t xml:space="preserve"> 91634 </t>
  </si>
  <si>
    <t>GUINDAUTO HIDRÁULICO, CAPACIDADE MÁXIMA DE CARGA 6500 KG, MOMENTO MÁXIMO DE CARGA 5,8 TM, ALCANCE MÁXIMO HORIZONTAL 7,60 M, INCLUSIVE CAMINHÃO TOCO PBT 9.700 KG, POTÊNCIA DE 160 CV - CHP DIURNO. AF_08/2015</t>
  </si>
  <si>
    <t xml:space="preserve"> 91635 </t>
  </si>
  <si>
    <t>GUINDAUTO HIDRÁULICO, CAPACIDADE MÁXIMA DE CARGA 6500 KG, MOMENTO MÁXIMO DE CARGA 5,8 TM, ALCANCE MÁXIMO HORIZONTAL 7,60 M, INCLUSIVE CAMINHÃO TOCO PBT 9.700 KG, POTÊNCIA DE 160 CV - CHI DIURNO. AF_08/2015</t>
  </si>
  <si>
    <t xml:space="preserve"> 00038641 </t>
  </si>
  <si>
    <t>MUDA DE PALMEIRA, ARECA, H= *1,50* CM</t>
  </si>
  <si>
    <t>Plataforma elevatória Vertical Modelo SMART, p/port. neces. especiais, 02 paradas, dim. cabina 900x1400x1300mm, p/ 01 cadeirante e 01 acompanhante em Aço inox escovado , c/ 01 entrada, vel. 06m/min, percurso 3,0m, da RD Mont Elevadores ou similar</t>
  </si>
  <si>
    <t xml:space="preserve"> 17.10 </t>
  </si>
  <si>
    <t xml:space="preserve"> 101537 </t>
  </si>
  <si>
    <t>APARELHO SINALIZADOR DE SAÍDA DE GARAGEM, COM CÉLULA FOTOELÉTRICA - FORNECIMENTO E INSTALAÇÃO. AF_07/2020</t>
  </si>
  <si>
    <t xml:space="preserve"> 00004814 </t>
  </si>
  <si>
    <t>APARELHO SINALIZADOR LUMINOSO COM LED, PARA SAIDA GARAGEM, COM 2 LENTES EM POLICARBONATO, BIVOLT (INCLUI SUPORTE DE FIXACAO)</t>
  </si>
  <si>
    <t>LIMPEZA FINAL DA OBRA</t>
  </si>
  <si>
    <t>ACIDO MURIATICO, DILUICAO 10% A 12% PARA USO EM LIMPEZA</t>
  </si>
  <si>
    <t>PAR</t>
  </si>
  <si>
    <t>ITEM</t>
  </si>
  <si>
    <t>D I S C R I M I N A Ç Ã O</t>
  </si>
  <si>
    <t>UNID.</t>
  </si>
  <si>
    <t>QUANT.</t>
  </si>
  <si>
    <t>V. UNIT.</t>
  </si>
  <si>
    <r>
      <rPr>
        <b/>
        <sz val="12"/>
        <rFont val="Arial"/>
        <family val="2"/>
      </rPr>
      <t>V. UNIT.
COM BDI</t>
    </r>
  </si>
  <si>
    <t>V. TOTAL</t>
  </si>
  <si>
    <t>FONTE</t>
  </si>
  <si>
    <t>CÓDIGO</t>
  </si>
  <si>
    <t>SERVIÇOS PRELIMINARES</t>
  </si>
  <si>
    <t>INSTALAÇÃO E ADMINISTRAÇÃO DA OBRA</t>
  </si>
  <si>
    <t>MOVIMENTO DE TERRA</t>
  </si>
  <si>
    <t>INFRA-ESTRUTURA</t>
  </si>
  <si>
    <t>PAREDES E PAINÉIS</t>
  </si>
  <si>
    <t>SUPERESTRUTURA</t>
  </si>
  <si>
    <t>ESQUADRIAS</t>
  </si>
  <si>
    <t>COBERTURAS</t>
  </si>
  <si>
    <t>FORROS</t>
  </si>
  <si>
    <t>REVESTIMENTOS</t>
  </si>
  <si>
    <t>PISOS</t>
  </si>
  <si>
    <t>PAVIMENTAÇÕES</t>
  </si>
  <si>
    <t>INSTALAÇÕES</t>
  </si>
  <si>
    <t>INSTALAÇÕES ELÉTRICAS</t>
  </si>
  <si>
    <t>GRUPO GERADOR CARENADO, 110 KVA, 380/220 V, 60 HZ, COM QUADRO AUTOMÁTICO</t>
  </si>
  <si>
    <t>INSTALAÇÕES TELEFÔNICAS</t>
  </si>
  <si>
    <t>INSTALAÇÕES LÓGICAS</t>
  </si>
  <si>
    <t>INSTALAÇÕES HIDRÁULICAS</t>
  </si>
  <si>
    <t>INSTALAÇÕES SANITÁRIAS</t>
  </si>
  <si>
    <t>INSTALAÇÕES PARA CLIMATIZAÇÃO</t>
  </si>
  <si>
    <t>INSTALAÇÕES DE COMBATE À INCÊNDIO E PÂNICO</t>
  </si>
  <si>
    <t>LOUÇAS E ACESSÓRIOS</t>
  </si>
  <si>
    <t>INSTALAÇÕES PARA SONORIZAÇÃO</t>
  </si>
  <si>
    <t>PINTURAS</t>
  </si>
  <si>
    <t>IMPERMEABILIZAÇÕES</t>
  </si>
  <si>
    <t>PEÇAS DE ARREMATES E/OU ACABAMENTOS</t>
  </si>
  <si>
    <t>SERVIÇOS COMPLEMENTARES</t>
  </si>
  <si>
    <t>TOTAL SEM BDI (R$)</t>
  </si>
  <si>
    <t>BDI (R$)</t>
  </si>
  <si>
    <t>TOTAL GERAL (R$)</t>
  </si>
  <si>
    <t>ALMOXARIFE COM ENCARGOS COMPLEMENTARES</t>
  </si>
  <si>
    <t>VIGIA NOTURNO COM ENCARGOS COMPLEMENTARES</t>
  </si>
  <si>
    <t>MÊS</t>
  </si>
  <si>
    <t>CODIGO</t>
  </si>
  <si>
    <t>INSUMO</t>
  </si>
  <si>
    <t>ADMINISTRAÇÃO LOCAL DA OBRA</t>
  </si>
  <si>
    <t>CREA-PI</t>
  </si>
  <si>
    <t>ART DE OBRAS</t>
  </si>
  <si>
    <t>Obra</t>
  </si>
  <si>
    <t>Item</t>
  </si>
  <si>
    <t>Total Por Etapa</t>
  </si>
  <si>
    <t>30 DIAS</t>
  </si>
  <si>
    <t>60 DIAS</t>
  </si>
  <si>
    <t>90 DIAS</t>
  </si>
  <si>
    <t>120 DIAS</t>
  </si>
  <si>
    <t>150 DIAS</t>
  </si>
  <si>
    <t>180 DIAS</t>
  </si>
  <si>
    <t>210 DIAS</t>
  </si>
  <si>
    <t>240 DIAS</t>
  </si>
  <si>
    <t>270 DIAS</t>
  </si>
  <si>
    <t>300 DIAS</t>
  </si>
  <si>
    <t xml:space="preserve"> 1 </t>
  </si>
  <si>
    <t/>
  </si>
  <si>
    <t xml:space="preserve"> 2 </t>
  </si>
  <si>
    <t xml:space="preserve"> 3 </t>
  </si>
  <si>
    <t xml:space="preserve"> 4 </t>
  </si>
  <si>
    <t xml:space="preserve"> 5 </t>
  </si>
  <si>
    <t xml:space="preserve"> 6 </t>
  </si>
  <si>
    <t xml:space="preserve"> 7 </t>
  </si>
  <si>
    <t xml:space="preserve"> 8 </t>
  </si>
  <si>
    <t xml:space="preserve"> 9 </t>
  </si>
  <si>
    <t xml:space="preserve"> 10 </t>
  </si>
  <si>
    <t xml:space="preserve"> 11 </t>
  </si>
  <si>
    <t xml:space="preserve"> 12 </t>
  </si>
  <si>
    <t xml:space="preserve"> 13 </t>
  </si>
  <si>
    <t xml:space="preserve"> 14 </t>
  </si>
  <si>
    <t xml:space="preserve"> 15 </t>
  </si>
  <si>
    <t xml:space="preserve"> 16 </t>
  </si>
  <si>
    <t xml:space="preserve"> 17 </t>
  </si>
  <si>
    <t>Porcentagem</t>
  </si>
  <si>
    <t>Custo</t>
  </si>
  <si>
    <t>Porcentagem Acumulado</t>
  </si>
  <si>
    <t>Custo Acumulado</t>
  </si>
  <si>
    <t>C3038</t>
  </si>
  <si>
    <t>M³</t>
  </si>
  <si>
    <t>36,18</t>
  </si>
  <si>
    <t>RETIRADA DE LOUÇAS SANITÁRIAS</t>
  </si>
  <si>
    <t>42,00</t>
  </si>
  <si>
    <t>RETIRADA DE ESQUADRIAS DE ALUMÍNIO</t>
  </si>
  <si>
    <t>M²</t>
  </si>
  <si>
    <t>89,43</t>
  </si>
  <si>
    <t>RETIRADA DE PORTAS DE FORMA MANUAL</t>
  </si>
  <si>
    <t>95,76</t>
  </si>
  <si>
    <t>DEMOLIÇÃO DE RODAPÉ CERAMICO</t>
  </si>
  <si>
    <t>561,20</t>
  </si>
  <si>
    <t>REMOÇÃO DE INTERRUPTORES/TOMADAS ELÉTRICAS, DE FORMA MANUAL, SEM REAPROVEITAMENTO</t>
  </si>
  <si>
    <t>148,00</t>
  </si>
  <si>
    <t>DEMOLIÇÃO DE PISO CERÂMICO INCLUSIVE CONTRAPISO</t>
  </si>
  <si>
    <t>784,19</t>
  </si>
  <si>
    <t>DEMOLIÇÃO DE REVESTIMENTO CERAMICO</t>
  </si>
  <si>
    <t>277,74</t>
  </si>
  <si>
    <t>DEMOLIÇÃO DE LAJE</t>
  </si>
  <si>
    <t>1,28</t>
  </si>
  <si>
    <t>RETIRADA DE TELHA CERAMICA</t>
  </si>
  <si>
    <t>741,19</t>
  </si>
  <si>
    <r>
      <rPr>
        <sz val="12"/>
        <rFont val="Arial"/>
        <family val="2"/>
      </rPr>
      <t>DEMOLIÇÃO DE ESTRUTURA DE MADEIRA PARA TELHA CERAMICA
COBERTURA</t>
    </r>
  </si>
  <si>
    <t>DEMOLIÇÃO DE CONCRETO SIMPLES (CALÇADA DO ENTORNO)</t>
  </si>
  <si>
    <t>13,86</t>
  </si>
  <si>
    <t>C1049</t>
  </si>
  <si>
    <t>DEMOLIÇÃO DE CONCRETO ARMADO ( VIGA/PILARES/LAJE)</t>
  </si>
  <si>
    <t>2,00</t>
  </si>
  <si>
    <t>10,53</t>
  </si>
  <si>
    <t>COMPOSIÇÃO</t>
  </si>
  <si>
    <t>COMP1</t>
  </si>
  <si>
    <t>DEMOLIÇÃO DE RUFO DE CONCRETO</t>
  </si>
  <si>
    <t>110,90</t>
  </si>
  <si>
    <t>DEMOLIÇÃO DE FORRO DE GESSO</t>
  </si>
  <si>
    <t>852,82</t>
  </si>
  <si>
    <t>RETIRADAS DE DIVISÓRIAS E BANCADAS DE GRANITO</t>
  </si>
  <si>
    <t>14,97</t>
  </si>
  <si>
    <t>RETIRADA DE GRADIL METALICO</t>
  </si>
  <si>
    <t>179,64</t>
  </si>
  <si>
    <t>C3040</t>
  </si>
  <si>
    <t>ART DE EXECUÇÃO</t>
  </si>
  <si>
    <t>1,00</t>
  </si>
  <si>
    <t>COMP2</t>
  </si>
  <si>
    <t>ADMINISTRAÇÃO LOCAL</t>
  </si>
  <si>
    <t>10,00</t>
  </si>
  <si>
    <t>COMP3</t>
  </si>
  <si>
    <t>PLACA DA OBRA</t>
  </si>
  <si>
    <t>3,60</t>
  </si>
  <si>
    <t>LOCAÇÃO DE OBRA (MURO E MURETA COM GRADIL)</t>
  </si>
  <si>
    <t>14,93</t>
  </si>
  <si>
    <t>73992/1</t>
  </si>
  <si>
    <t>TAPUME COM TELHA METALICA</t>
  </si>
  <si>
    <t>223,92</t>
  </si>
  <si>
    <t>ESCAVAÇÃO MANUAL FUNDAÇÕES MURO E MURETA (40X60CM)</t>
  </si>
  <si>
    <t>27,42</t>
  </si>
  <si>
    <t>APILOAMENTO MANUAL DE FUNDO DE DE VALA</t>
  </si>
  <si>
    <t>43,05</t>
  </si>
  <si>
    <t>REATERRO MANUAL APILOADO SEM EMPRÉSTIMO</t>
  </si>
  <si>
    <t>3,01</t>
  </si>
  <si>
    <t>FUNDAÇÃO EM PEDRA ARGAMASSADA</t>
  </si>
  <si>
    <t>27,47</t>
  </si>
  <si>
    <r>
      <rPr>
        <sz val="12"/>
        <rFont val="Arial"/>
        <family val="2"/>
      </rPr>
      <t>ALVENARIA DE EMBASAMENTO DE TIJOLOS CERÂMICOS FURADOS
E=14CM (BALDRAME) (MURO E MURETA)</t>
    </r>
  </si>
  <si>
    <t>21,52</t>
  </si>
  <si>
    <t>ALVENARIA DE ELEVAÇÃO TIJOLOS CERÂMICOS FURADOS E=9CM</t>
  </si>
  <si>
    <t>294,86</t>
  </si>
  <si>
    <r>
      <rPr>
        <sz val="12"/>
        <rFont val="Arial"/>
        <family val="2"/>
      </rPr>
      <t>GRADIL TELADO H=2,00 M, DE AÇO REVESTIDO 5X20CM COM POSTE A
CADA 2,50M PINTURA ELETROSTÁTICA COR VERDE PADRÃO FCCT - TJ/PI</t>
    </r>
  </si>
  <si>
    <t>47,98</t>
  </si>
  <si>
    <t>SEINFRA-CE</t>
  </si>
  <si>
    <t>C4729</t>
  </si>
  <si>
    <t>CONCRETO ARMADO FCK=20MPA</t>
  </si>
  <si>
    <t>3,81</t>
  </si>
  <si>
    <t>VERGAS PRE - MOLDADAS</t>
  </si>
  <si>
    <t>18,50</t>
  </si>
  <si>
    <t>JANELA DE ALUMINIO TIPO MAXIM AR, INCLUSO GUARNICOES</t>
  </si>
  <si>
    <t>81,84</t>
  </si>
  <si>
    <t>JANELA DE CORRER COM 2 FOLHAS (JV1)</t>
  </si>
  <si>
    <t>1,88</t>
  </si>
  <si>
    <t>JANELA FIXA COM ABERTURA NO VIDRO (JV3)</t>
  </si>
  <si>
    <t>3,36</t>
  </si>
  <si>
    <r>
      <rPr>
        <sz val="12"/>
        <rFont val="Arial"/>
        <family val="2"/>
      </rPr>
      <t>PORTA DE MADEIRA COMPENSADA 80X210CM, REVESTIDA COM
MELAMINICO, INCLUSO MARCO, DOBRADICAS, BATENTES E FERRAGENS (PM1 E PM2)</t>
    </r>
  </si>
  <si>
    <t>45,00</t>
  </si>
  <si>
    <r>
      <rPr>
        <sz val="12"/>
        <rFont val="Arial"/>
        <family val="2"/>
      </rPr>
      <t>FECHADURA DE EMBUTIR PARA PORTAS INTERNAS, COMPLETA,
ACABAMENTO PADRÃO MÉDIO, COM EXECUÇÃO DE FURO - FORNECIMENTO E INSTALAÇÃO</t>
    </r>
  </si>
  <si>
    <t>31,00</t>
  </si>
  <si>
    <r>
      <rPr>
        <sz val="12"/>
        <rFont val="Arial"/>
        <family val="2"/>
      </rPr>
      <t>FECHADURA DE EMBUTIR PARA PORTAS DE BANHEIRO, COMPLETA, ACABAMENTO PADRÃO MÉDIO, COM EXECUÇÃO DE FURO -
FORNECIMENTO E INSTALAÇÃO</t>
    </r>
  </si>
  <si>
    <t>14,00</t>
  </si>
  <si>
    <t>COMP4</t>
  </si>
  <si>
    <t>PORTA EM MADEIRA COMPENSADA 0.80 X 1,60 M, REVESTIDA C/FÓRMICA, INCLUSIVE FERRAGENS (LIVRE/OCUPADO), PARA USO EM DIVISÓRIAS GRANITO OU MÁRMORE (PM4)</t>
  </si>
  <si>
    <t>4,00</t>
  </si>
  <si>
    <r>
      <rPr>
        <sz val="12"/>
        <rFont val="Arial"/>
        <family val="2"/>
      </rPr>
      <t>PORTAS COM ESTRUTURA DE ALUMINIO E FECHAMENTO EM VIDRO,
DUAS FOLHAS DE ABRIR, INCLUSO GUARNICOES (PV1 E PV2)</t>
    </r>
  </si>
  <si>
    <t>11,13</t>
  </si>
  <si>
    <r>
      <rPr>
        <sz val="12"/>
        <rFont val="Arial"/>
        <family val="2"/>
      </rPr>
      <t>ESTRUTURA METALICA EM TESOURAS OU TRELICAS, VAO LIVRE DE 12M, FORNECIMENTO E MONTAGEM, NAO SENDO CONSIDERADOS OS
FECHAMENTOS METALICOS, AS COLUNAS, OS SERVICOS GERAIS EM
ALVENARIA E CONCRETO, AS TELHAS DE COBERTURA E A PINTURA DE ACABAMENTO</t>
    </r>
  </si>
  <si>
    <t>781,04</t>
  </si>
  <si>
    <r>
      <rPr>
        <sz val="12"/>
        <rFont val="Arial"/>
        <family val="2"/>
      </rPr>
      <t>TELHA DE ALUMÍNIO 0,5MM TERM0-ACÚSTICO 30MM PINTURA COR
BRANCA</t>
    </r>
  </si>
  <si>
    <t>CUMEEIRA PARA TELHA TERMO-ACÚSTICA</t>
  </si>
  <si>
    <t>99,62</t>
  </si>
  <si>
    <t>RUFO EM CONCRETO PRÉ MOLDADO</t>
  </si>
  <si>
    <t>95,33</t>
  </si>
  <si>
    <r>
      <rPr>
        <sz val="12"/>
        <rFont val="Arial"/>
        <family val="2"/>
      </rPr>
      <t>FORRO EM DRYWALL, PARA AMBIENTES COMERCIAIS, INCLUSIVE
ESTRUTURA DE FIXAÇÃO.</t>
    </r>
  </si>
  <si>
    <r>
      <rPr>
        <sz val="12"/>
        <rFont val="Arial"/>
        <family val="2"/>
      </rPr>
      <t>CHAPISCO TRACO 1:3 (CIMENTO E AREIA MEDIA), ESPESSURA 0,5CM,
PREPARO MECÂNICO DA ARGAMASSA</t>
    </r>
  </si>
  <si>
    <t>648,93</t>
  </si>
  <si>
    <r>
      <rPr>
        <sz val="12"/>
        <rFont val="Arial"/>
        <family val="2"/>
      </rPr>
      <t>EMBOÇO EM ARGAMASSA TRAÇO 1:2:8 COM ESPESSURA DE 2CM, PARA
PAREDE</t>
    </r>
  </si>
  <si>
    <r>
      <rPr>
        <sz val="12"/>
        <rFont val="Arial"/>
        <family val="2"/>
      </rPr>
      <t>REBOCO INTERNO COM ARGAMASSA DE CIMENTO E AREIA PENEIRADA
TRAÇO 1:4 - PARA PINTURA</t>
    </r>
  </si>
  <si>
    <r>
      <rPr>
        <sz val="12"/>
        <rFont val="Arial"/>
        <family val="2"/>
      </rPr>
      <t>REBOCO EXTERNO COM ARGAMASSA DE CIMENTO E AREIA PENEIRADA
TRAÇO 1:3 - PARA PINTURA</t>
    </r>
  </si>
  <si>
    <t>419,16</t>
  </si>
  <si>
    <r>
      <rPr>
        <sz val="12"/>
        <rFont val="Arial"/>
        <family val="2"/>
      </rPr>
      <t>CERÂMICA ESMALTADA (30X60)CM PEI-4 COR CINZA CLARO REJUNTE DE
2MM</t>
    </r>
  </si>
  <si>
    <t>359,51</t>
  </si>
  <si>
    <t>LASTRO DE CONCRETO SIMPLES TRACO 1:3:6, ESPESSURA 5CM</t>
  </si>
  <si>
    <t>43,55</t>
  </si>
  <si>
    <r>
      <rPr>
        <sz val="12"/>
        <rFont val="Arial"/>
        <family val="2"/>
      </rPr>
      <t>REGULARIZACAO DE PISO/BASE EM ARGAMASSA TRACO 1:4 (CIMENTO E
AREIA) ESP. 2,0CM</t>
    </r>
  </si>
  <si>
    <t>17,43</t>
  </si>
  <si>
    <r>
      <rPr>
        <sz val="12"/>
        <rFont val="Arial"/>
        <family val="2"/>
      </rPr>
      <t>PORCELANATO RETIFICADO NATURAL (60X60)CM PEI-5 COR CINZA CLARO
REJUNTE DE 2MM</t>
    </r>
  </si>
  <si>
    <t>304,61</t>
  </si>
  <si>
    <r>
      <rPr>
        <sz val="12"/>
        <rFont val="Arial"/>
        <family val="2"/>
      </rPr>
      <t>PORCELANATO RETIFICADO POLIDO (60X60)CM PEI-5 COR CINZA CLARO
REJUNTE DE 2MM</t>
    </r>
  </si>
  <si>
    <t>479,58</t>
  </si>
  <si>
    <t>PISO EM GRANITO BRANCO (ESCADA)</t>
  </si>
  <si>
    <t>13,08</t>
  </si>
  <si>
    <r>
      <rPr>
        <sz val="12"/>
        <rFont val="Arial"/>
        <family val="2"/>
      </rPr>
      <t>CALÇADA EM CONCRETO ESP. 7CM, E JUNTAS SERRADAS 2X2M,
INCLUSO POLIMENTO COM DESEMPENADEIRA</t>
    </r>
  </si>
  <si>
    <t>277,28</t>
  </si>
  <si>
    <t>COMP5</t>
  </si>
  <si>
    <t>PISO PODOTÁTIL DE INOX</t>
  </si>
  <si>
    <t>33,90</t>
  </si>
  <si>
    <t>PISO PODOTÁTIL EM CONCRETO</t>
  </si>
  <si>
    <t>38,80</t>
  </si>
  <si>
    <t>SEIXO LAVADO</t>
  </si>
  <si>
    <t>4,61</t>
  </si>
  <si>
    <t>COLCHÃO DE AREIA</t>
  </si>
  <si>
    <t>86,29</t>
  </si>
  <si>
    <t>PLANTIO DE GRAMA EM PLACAS</t>
  </si>
  <si>
    <t>88,60</t>
  </si>
  <si>
    <t>BLOQUETE EM CONCRETO DE 8CM</t>
  </si>
  <si>
    <t>862,91</t>
  </si>
  <si>
    <t>13.1.1</t>
  </si>
  <si>
    <r>
      <rPr>
        <sz val="12"/>
        <rFont val="Arial"/>
        <family val="2"/>
      </rPr>
      <t>CABO DE COBRE FLEXÍVEL ISOLADO, 2,5 MM², ANTI-CHAMA 450/750 V,
PARA CIRCUITOS TERMINAIS - FORNECIMENTO E INSTALAÇÃO</t>
    </r>
  </si>
  <si>
    <t>5.789,00</t>
  </si>
  <si>
    <t>13.1.2</t>
  </si>
  <si>
    <r>
      <rPr>
        <sz val="12"/>
        <rFont val="Arial"/>
        <family val="2"/>
      </rPr>
      <t>CABO DE COBRE FLEXÍVEL ISOLADO, 4 MM², ANTI-CHAMA 450/750 V, PARA
CIRCUITOS TERMINAIS - FORNECIMENTO E INSTALAÇÃO</t>
    </r>
  </si>
  <si>
    <t>1.462,00</t>
  </si>
  <si>
    <t>13.1.3</t>
  </si>
  <si>
    <t>CABO DE COBRE FLEXÍVEL ISOLADO, 6 MM², ANTI-CHAMA 450/750 V, PARA CIRCUITOS TERMINAIS - FORNECIMENTO E INSTALAÇÃO</t>
  </si>
  <si>
    <t>130,00</t>
  </si>
  <si>
    <t>13.1.4</t>
  </si>
  <si>
    <t>CABO DE COBRE FLEXÍVEL ISOLADO, 10 MM², ANTI-CHAMA 0,6/1,0 KV, PARA CIRCUITOS TERMINAIS - FORNECIMENTO E INSTALAÇÃO</t>
  </si>
  <si>
    <t>95,00</t>
  </si>
  <si>
    <t>13.1.5</t>
  </si>
  <si>
    <r>
      <rPr>
        <sz val="12"/>
        <rFont val="Arial"/>
        <family val="2"/>
      </rPr>
      <t>CABO DE COBRE FLEXÍVEL ISOLADO, 16 MM², ANTI-CHAMA 0,6/1,0 KV,
PARA CIRCUITOS TERMINAIS - FORNECIMENTO E INSTALAÇÃO</t>
    </r>
  </si>
  <si>
    <t>84,00</t>
  </si>
  <si>
    <t>13.1.6</t>
  </si>
  <si>
    <t>CABO DE COBRE FLEXÍVEL ISOLADO, 70 MM², ANTI-CHAMA 0,6/1,0 KV, PARA DISTRIBUIÇÃO - FORNECIMENTO E INSTALAÇÃO</t>
  </si>
  <si>
    <t>150,00</t>
  </si>
  <si>
    <t>13.1.7</t>
  </si>
  <si>
    <t>ELETRODUTO RÍGIDO ROSCÁVEL, PVC, DN 60 MM (2") - FORNECIMENTO E INSTALAÇÃO</t>
  </si>
  <si>
    <t>46,00</t>
  </si>
  <si>
    <t>13.1.8</t>
  </si>
  <si>
    <t>ELETRODUTO RÍGIDO ROSCÁVEL, PVC, DN 32 MM (1"), PARA CIRCUITOS TERMINAIS, INSTALADO EM FORRO - FORNECIMENTO E INSTALAÇÃO</t>
  </si>
  <si>
    <t>13.1.9</t>
  </si>
  <si>
    <r>
      <rPr>
        <sz val="12"/>
        <rFont val="Arial"/>
        <family val="2"/>
      </rPr>
      <t>ELETRODUTO FLEXÍVEL CORRUGADO, PVC, DN 25 MM (3/4"), PARA
CIRCUITOS TERMINAIS, INSTALADO EM FORRO - FORNECIMENTO E INSTALAÇÃO</t>
    </r>
  </si>
  <si>
    <t>898,00</t>
  </si>
  <si>
    <t>ELETROCALHA METÁLICA 50x 50x 3000MM - FORNECIMENTO E INSTALAÇÃO</t>
  </si>
  <si>
    <t>39,00</t>
  </si>
  <si>
    <t>TÊ PARA ELETROCALHA METÁLICA 50 X 50</t>
  </si>
  <si>
    <t>3,00</t>
  </si>
  <si>
    <r>
      <rPr>
        <sz val="12"/>
        <rFont val="Arial"/>
        <family val="2"/>
      </rPr>
      <t>CAIXA RETANGULAR 4" X 2" BAIXA (0,30 M DO PISO), PVC, INSTALADA EM
PAREDE - FORNECIMENTO E INSTALAÇÃO. AF_12/2015</t>
    </r>
  </si>
  <si>
    <t>CAIXA OCTOGONAL 3" X 3", PVC, INSTALADA EM LAJE - FORNECIMENTO E INSTALAÇÃO</t>
  </si>
  <si>
    <t>30,00</t>
  </si>
  <si>
    <t>56,00</t>
  </si>
  <si>
    <r>
      <rPr>
        <sz val="12"/>
        <rFont val="Arial"/>
        <family val="2"/>
      </rPr>
      <t>TOMADA DUPLA 2P+T, ABNT, 10 A, PARA PISO, COM PLACA EM METAL
AMARELO E CAIXA PVC</t>
    </r>
  </si>
  <si>
    <t>INTERRUPTOR SIMPLES (3 MÓDULOS), 10A/250V, SEM SUPORTE E SEM PLACA - FORNECIMENTO E INSTALAÇÃO</t>
  </si>
  <si>
    <t>INTERRUPTOR SIMPLES (2 MÓDULOS), 10A/250V, INCLUINDO SUPORTE E PLACA - FORNECIMENTO E INSTALAÇÃO.</t>
  </si>
  <si>
    <t>16,00</t>
  </si>
  <si>
    <t>INTERRUPTOR SIMPLES (1 MÓDULO), 10A/250V, INCLUINDO SUPORTE E PLACA - FORNECIMENTO E INSTALAÇÃO</t>
  </si>
  <si>
    <t>35,00</t>
  </si>
  <si>
    <t>INTERRUPTOR PARALELO (1 MÓDULO), 10A/250V, INCLUINDO SUPORTE E PLACA - FORNECIMENTO E INSTALAÇÃO</t>
  </si>
  <si>
    <r>
      <rPr>
        <sz val="12"/>
        <rFont val="Arial"/>
        <family val="2"/>
      </rPr>
      <t>QUADRO DE DISTRIBUICAO DE ENERGIA DE EMBUTIR, EM CHAPA
METALICA, PARA 24 DISJUNTORES TERMOMAGNETICOS MONOPOLARES, COM BARRAMENTO TRIFASICO E NEUTRO, FORNECIMENTO E
INSTALACAO</t>
    </r>
  </si>
  <si>
    <r>
      <rPr>
        <sz val="12"/>
        <rFont val="Arial"/>
        <family val="2"/>
      </rPr>
      <t>QUADRO DE DISTRIBUIÇÃO DE ENERGIA EM CHAPA DE AÇO
GALVANIZADO, DE EMBUTIR, COM BARRAMENTO TRIFÁSICO, PARA 30 DISJUNTORES DIN 225A - FORNECIMENTO E INSTALAÇÃO</t>
    </r>
  </si>
  <si>
    <t>DISJUNTOR BIPOLAR DR - DISPOSITIVO RESIDUAL DIFERENCIAL, TIPO AC, 30MA, REF.5SM1 312-OMB, SIEMENS OU SIMILAR</t>
  </si>
  <si>
    <t>DISPOSITIVO DE PROTEÇÃO CONTRA SURTO DE TENSÃO DPS 60KA - 275V</t>
  </si>
  <si>
    <t>DISJUNTOR MONOPOLAR TIPO DIN, CORRENTE NOMINAL DE 10A - FORNECIMENTO E INSTALAÇÃO</t>
  </si>
  <si>
    <t>9,00</t>
  </si>
  <si>
    <t>DISJUNTOR MONOPOLAR TIPO DIN, CORRENTE NOMINAL DE 16A - FORNECIMENTO E INSTALAÇÃO</t>
  </si>
  <si>
    <t>27,00</t>
  </si>
  <si>
    <t>DISJUNTOR MONOPOLAR TIPO DIN, CORRENTE NOMINAL DE 20A - FORNECIMENTO E INSTALAÇÃO</t>
  </si>
  <si>
    <t>11,00</t>
  </si>
  <si>
    <t>DISJUNTOR MONOPOLAR TIPO DIN, CORRENTE NOMINAL DE 25A - FORNECIMENTO E INSTALAÇÃO</t>
  </si>
  <si>
    <t>5,00</t>
  </si>
  <si>
    <t>DISJUNTOR MONOPOLAR TIPO DIN, CORRENTE NOMINAL DE 32A - FORNECIMENTO E INSTALAÇÃO</t>
  </si>
  <si>
    <t>DISJUNTOR TERMOMAGNETICO TRIPOLAR 60 a 100A - FORNECIMENTO E INSTALACAO</t>
  </si>
  <si>
    <t>6,00</t>
  </si>
  <si>
    <t>DISJUNTOR TERMOMAGNETICO TRIPOLAR EM CAIXA MOLDADA 175 A - FORNECIMENTO E INSTALACAO</t>
  </si>
  <si>
    <t>CAIXA DE INSPEÇÃO EM CONCRETO PRÉ-MOLDADO DN 60CM COM TAMPA H= 60CM - FORNECIMENTO E INSTALACAO</t>
  </si>
  <si>
    <t>HASTE DE ATERRAMENTO 5/8  PARA SPDA - FORNECIMENTO E INSTALAÇÃO</t>
  </si>
  <si>
    <t>CONECTOR PRA HASTE DE ATERRAMENTO 5/8"</t>
  </si>
  <si>
    <t>CAIXA DE INSPEÇÃO PARA ATERRAMENTO, CIRCULAR, EM POLIETILENO, DIÂMETRO INTERNO = 0,3 M.</t>
  </si>
  <si>
    <t>CORDOALHA DE COBRE NU 50 MM², ENTERRADA, SEM ISOLADOR - FORNECIMENTO E INSTALAÇÃO</t>
  </si>
  <si>
    <t>20,00</t>
  </si>
  <si>
    <t>LUMINÁRIA TIPO CALHA DE EMBUTIR COM ALETAS E 2 LEDS TUBULARES 20 W, COMPLETA</t>
  </si>
  <si>
    <t>115,00</t>
  </si>
  <si>
    <t>17,00</t>
  </si>
  <si>
    <t>SENSOR DE PRESENÇA COM FOTOCÉLULA, FIXAÇÃO EM TETO - FORNECIMENTO E INSTALAÇÃO</t>
  </si>
  <si>
    <t>LUMINÁRIA ARANDELA TIPO TARTARUGA, COM GRADE, DE SOBREPOR, COM 1 LÂMPADA LED DE 15 W - FORNECIMENTO E INSTALAÇÃO</t>
  </si>
  <si>
    <t>POSTE DECORATIVO PARA JARDIM EM AÇO TUBULAR, H = *2,5* M, SEM LUMINÁRIA - FORNECIMENTO E INSTALAÇÃO</t>
  </si>
  <si>
    <t>LUMINÁRIA DE LED PARA ILUMINAÇÃO PÚBLICA, 30 W - FORNECIMENTO E INSTALAÇÃO.</t>
  </si>
  <si>
    <t>TERMINAL DE COMPRESSÃO PARA CABO DE 2,5 MM²</t>
  </si>
  <si>
    <t>111,00</t>
  </si>
  <si>
    <t>TERMINAL DE COMPRESSÃO PARA CABO DE 4 MM²</t>
  </si>
  <si>
    <t>24,00</t>
  </si>
  <si>
    <t>TERMINAL DE COMPRESSÃO PARA CABO DE 6 MM²</t>
  </si>
  <si>
    <t>TERMINAL DE COMPRESSÃO PARA CABO DE 10 MM²</t>
  </si>
  <si>
    <t>TERMINAL DE COMPRESSÃO PARA CABO DE 16 MM²</t>
  </si>
  <si>
    <t>TERMINAL DE COMPRESSÃO PARA CABO DE 70 MM²</t>
  </si>
  <si>
    <t>COMP6</t>
  </si>
  <si>
    <t>CURVA PARA ELETRODUTO DE ACO GALVANIZADO 2.1/2"</t>
  </si>
  <si>
    <t>LUVA PARA ELETRODUTO DE ACO GALVANIZADO 2.1/2"</t>
  </si>
  <si>
    <t>ELETRODUTO DE ACO GALVANIZADO 2.1/2"</t>
  </si>
  <si>
    <t>8,00</t>
  </si>
  <si>
    <t>QUADRO DE MEDIÇÃO INDIRETA PARA TRANSFORMADORES DE ATÉ 225 KVA</t>
  </si>
  <si>
    <r>
      <rPr>
        <sz val="12"/>
        <rFont val="Arial"/>
        <family val="2"/>
      </rPr>
      <t>INSTALAÇÃO DE GRUPO GERADOR CABINADO 100 KVA, 380/220 V, 60 HZ,
COM QUADRO AUTOMÁTICO</t>
    </r>
  </si>
  <si>
    <t>13.2.1</t>
  </si>
  <si>
    <r>
      <rPr>
        <sz val="12"/>
        <rFont val="Arial"/>
        <family val="2"/>
      </rPr>
      <t>QUADRO DE DISTRIBUICAO PARA TELEFONE N.4, 60X60X12CM EM CHAPA METALICA, DE EMBUTIR, SEM ACESSORIOS, PADRAO TELEBRAS,
FORNECIMENTO E INSTALAÇÃO</t>
    </r>
  </si>
  <si>
    <t>13.2.2</t>
  </si>
  <si>
    <r>
      <rPr>
        <sz val="12"/>
        <rFont val="Arial"/>
        <family val="2"/>
      </rPr>
      <t>CABO TELEFÔNICO CI-50 10 PARES INSTALADO EM ENTRADA DE
EDIFICAÇÃO - FORNECIMENTO E INSTALAÇÃO</t>
    </r>
  </si>
  <si>
    <t>13.2.3</t>
  </si>
  <si>
    <t>BLOCO TELEFÔNICO INTERNO 10 PARES - INSTALADO</t>
  </si>
  <si>
    <t>13.3.1</t>
  </si>
  <si>
    <t>ELETRODUTO RÍGIDO ROSCÁVEL, PVC, DN 25 MM (3/4"), PARA CIRCUITOS TERMINAIS, INSTALADO EM FORRO - FORNECIMENTO E INSTALAÇÃO</t>
  </si>
  <si>
    <t>364,00</t>
  </si>
  <si>
    <t>13.3.2</t>
  </si>
  <si>
    <r>
      <rPr>
        <sz val="12"/>
        <rFont val="Arial"/>
        <family val="2"/>
      </rPr>
      <t>ELETRODUTO FLEXÍVEL CORRUGADO, PVC, DN 25 MM (3/4"), PARA
CIRCUITOS TERMINAIS, INSTALADO EM PAREDE - FORNECIMENTO E INSTALAÇÃO</t>
    </r>
  </si>
  <si>
    <t>117,00</t>
  </si>
  <si>
    <t>13.3.3</t>
  </si>
  <si>
    <t>TOMADA PARA LÓGICA RJ45, COM CAIXA PVC, EMBUTIDA, CAT. 6</t>
  </si>
  <si>
    <t>13.3.4</t>
  </si>
  <si>
    <r>
      <rPr>
        <sz val="12"/>
        <rFont val="Arial"/>
        <family val="2"/>
      </rPr>
      <t>TOMADA DUPLA PARA LÓGICA RJ45, CAT.6, COM CAIXA PVC, EMBUTIR,
COMPLETA</t>
    </r>
  </si>
  <si>
    <t>37,00</t>
  </si>
  <si>
    <t>13.3.5</t>
  </si>
  <si>
    <t>TOMADA PARA LÓGICA NO PISO, METAL, RJ45</t>
  </si>
  <si>
    <t>13.3.6</t>
  </si>
  <si>
    <r>
      <rPr>
        <sz val="12"/>
        <rFont val="Arial"/>
        <family val="2"/>
      </rPr>
      <t>FORNECIMENTO E INSTALAÇÃO DE ELETROCALHA PERFURADA 100 X 100
X 3000 MM (REF. MOPA OU SIMILAR)</t>
    </r>
  </si>
  <si>
    <t>13.3.7</t>
  </si>
  <si>
    <t>TÊ PARA ELETROCALHA METÁLICA 100 X 100</t>
  </si>
  <si>
    <t>13.3.8</t>
  </si>
  <si>
    <r>
      <rPr>
        <sz val="12"/>
        <rFont val="Arial"/>
        <family val="2"/>
      </rPr>
      <t>FORNECIMENTO E INSTALAÇÃO DE SAÍDA HORIZONTAL PARA
ELETRODUTO 3/4''</t>
    </r>
  </si>
  <si>
    <t>33,00</t>
  </si>
  <si>
    <t>13.3.9</t>
  </si>
  <si>
    <r>
      <rPr>
        <sz val="12"/>
        <rFont val="Arial"/>
        <family val="2"/>
      </rPr>
      <t>CURVA 90 GRAUS PARA ELETRODUTO, PVC, ROSCÁVEL, DN 25 MM (3/4"),
PARA CIRCUITOS TERMINAIS, INSTALADA EM PAREDE - FORNECIMENTO E INSTALAÇÃO</t>
    </r>
  </si>
  <si>
    <t>CABO LÓGICO UTP CAT 6 - FORNECIMENTO E INSTALAÇÃO</t>
  </si>
  <si>
    <t>3.500,00</t>
  </si>
  <si>
    <t>PATCH CORD CAT 6 1,5M</t>
  </si>
  <si>
    <t>PATCH CORD CAT 6 2,5M</t>
  </si>
  <si>
    <t>FORNECIMENTO E INSTALAÇÃO DE VOICE PAINEL 24 PORTAS CAT 6</t>
  </si>
  <si>
    <t>RÉGUA (FILTRO DE LINHA) COM 8 TOMADAS</t>
  </si>
  <si>
    <r>
      <rPr>
        <sz val="12"/>
        <rFont val="Arial"/>
        <family val="2"/>
      </rPr>
      <t>PATCH PANEL 48 PORTAS, CATEGORIA 6 - FORNECIMENTO E
INSTALAÇÃO</t>
    </r>
  </si>
  <si>
    <r>
      <rPr>
        <sz val="12"/>
        <rFont val="Arial"/>
        <family val="2"/>
      </rPr>
      <t>SWITCH GERENCIÁVEL 48 PORTAS RJ 45 100/1000 MBPS E 4 PORTAS SFP
100/1000, HP 1920S-48 JL382A OU SIMILAR EQUIVALENTE</t>
    </r>
  </si>
  <si>
    <t>COMP7</t>
  </si>
  <si>
    <r>
      <rPr>
        <sz val="12"/>
        <rFont val="Arial"/>
        <family val="2"/>
      </rPr>
      <t>FORNECIMENTO E MONTAGEM DE GUIA DE CABOS HORIZONTAIS
FECHADO DE CORPO DE AÇO SAE 1020, PROF.= 40MM.</t>
    </r>
  </si>
  <si>
    <t>MONITOR 42'' - 42LD460 LG OU SIMILAR</t>
  </si>
  <si>
    <r>
      <rPr>
        <sz val="12"/>
        <rFont val="Arial"/>
        <family val="2"/>
      </rPr>
      <t>FORNECIMENTO E INSTALAÇÃO DE NO-BREAK 110/220 V, 1,2 kVA com 03
SAÍDAS 110 V AC</t>
    </r>
  </si>
  <si>
    <t>COMP8</t>
  </si>
  <si>
    <t>BANDEJA PARA RACK 19", DESLIZANTE, PERFURADA</t>
  </si>
  <si>
    <t>FORNECIMENTO E INSTALAÇÃO DE CONECTOR RJ 45 MACHO CAT 6</t>
  </si>
  <si>
    <t>13,00</t>
  </si>
  <si>
    <r>
      <rPr>
        <sz val="12"/>
        <rFont val="Arial"/>
        <family val="2"/>
      </rPr>
      <t>CAMERA DOME IP PARA INSTALAÇÃO INTERNA, POE, IP67, IR
INTELIGENTE, VIP 3220D FULL HD INTERLBRAS OU SIMILAR</t>
    </r>
  </si>
  <si>
    <t>COMP9</t>
  </si>
  <si>
    <r>
      <rPr>
        <sz val="12"/>
        <rFont val="Arial"/>
        <family val="2"/>
      </rPr>
      <t>CAMERA BULLET IP PARA INSTALAÇÃO EXTERNA, POE, IP67,  IR
INTELIGENTE, INFRAVERMELHO, VIP 3230 B FULL HD INTERLBRAS OU SIMILAR</t>
    </r>
  </si>
  <si>
    <t>7,00</t>
  </si>
  <si>
    <r>
      <rPr>
        <sz val="12"/>
        <rFont val="Arial"/>
        <family val="2"/>
      </rPr>
      <t>FORNECIMENTO E INSTALAÇÃO DE RACK DE PISO 19" X 16U X 570MM
(GABINETE)</t>
    </r>
  </si>
  <si>
    <t>13.4.1</t>
  </si>
  <si>
    <r>
      <rPr>
        <sz val="12"/>
        <rFont val="Arial"/>
        <family val="2"/>
      </rPr>
      <t>TUBO PVC SOLDAVEL AGUA FRIA DN 25MM, INCLUSIVE CONEXOES -
FORNECIMENTO E INSTALACAO</t>
    </r>
  </si>
  <si>
    <t>220,00</t>
  </si>
  <si>
    <t>13.4.2</t>
  </si>
  <si>
    <r>
      <rPr>
        <sz val="12"/>
        <rFont val="Arial"/>
        <family val="2"/>
      </rPr>
      <t>TUBO PVC SOLDAVEL AGUA FRIA DN 32MM, INCLUSIVE CONEXOES -
FORNECIMENTO E INSTALACAO</t>
    </r>
  </si>
  <si>
    <t>60,00</t>
  </si>
  <si>
    <t>13.4.3</t>
  </si>
  <si>
    <r>
      <rPr>
        <sz val="12"/>
        <rFont val="Arial"/>
        <family val="2"/>
      </rPr>
      <t>JOELHO PVC SOLDAVEL 90º AGUA FRIA 25MM - FORNECIMENTO E
INSTALACAO</t>
    </r>
  </si>
  <si>
    <t>13.4.4</t>
  </si>
  <si>
    <r>
      <rPr>
        <sz val="12"/>
        <rFont val="Arial"/>
        <family val="2"/>
      </rPr>
      <t>JOELHO PVC SOLDAVEL 90º AGUA FRIA 32MM - FORNECIMENTO E
INSTALACAO</t>
    </r>
  </si>
  <si>
    <t>15,00</t>
  </si>
  <si>
    <t>13.4.5</t>
  </si>
  <si>
    <r>
      <rPr>
        <sz val="12"/>
        <rFont val="Arial"/>
        <family val="2"/>
      </rPr>
      <t>JOELHO REDUCAO PVC ROSQUEAVEL 90º AGUA FRIA 3/4X1/2" -
FORNECIMENTO E INSTALACAO</t>
    </r>
  </si>
  <si>
    <t>13.4.6</t>
  </si>
  <si>
    <t>TE DE PVC SOLDAVEL AGUA FRIA 25MM - FORNECIMENTO E INSTALACAO</t>
  </si>
  <si>
    <t>13.4.7</t>
  </si>
  <si>
    <t>TE DE PVC SOLDAVEL AGUA FRIA 32MM - FORNECIMENTO E INSTALACAO</t>
  </si>
  <si>
    <t>13.4.8</t>
  </si>
  <si>
    <r>
      <rPr>
        <sz val="12"/>
        <rFont val="Arial"/>
        <family val="2"/>
      </rPr>
      <t>JOELHO REDUCAO PVC SOLDAVEL 90º AGUA FRIA 32X25MM -
FORNECIMENTO E INSTALACAO</t>
    </r>
  </si>
  <si>
    <t>13.4.9</t>
  </si>
  <si>
    <r>
      <rPr>
        <sz val="12"/>
        <rFont val="Arial"/>
        <family val="2"/>
      </rPr>
      <t>TE PVC SOLDAVEL COM ROSCA METALICA AGUA FRIA 25MMX25MMX1/2" -
FORNECIMENTO E INSTALACAO</t>
    </r>
  </si>
  <si>
    <r>
      <rPr>
        <sz val="12"/>
        <rFont val="Arial"/>
        <family val="2"/>
      </rPr>
      <t>REGISTRO DE GAVETA COM CANOPLA Ø 25MM (1•) - FORNECIMENTO E
INSTALAÇÃO</t>
    </r>
  </si>
  <si>
    <t>18,00</t>
  </si>
  <si>
    <r>
      <rPr>
        <sz val="12"/>
        <rFont val="Arial"/>
        <family val="2"/>
      </rPr>
      <t>ENGATE FLEXÍVEL EM PLÁSTICO BRANCO, 1/2" X 40CM - FORNECIMENTO
E INSTALAÇÃO. AF_12/2013</t>
    </r>
  </si>
  <si>
    <t>28,00</t>
  </si>
  <si>
    <t>BOMBA CENTRÍFUGA 1,5 HP - FORNECIMENTO</t>
  </si>
  <si>
    <t>CAIXA D´ÁGUA EM POLIETILENO, 2000 LITROS, COM ACESSÓRIOS</t>
  </si>
  <si>
    <t>13.5.1</t>
  </si>
  <si>
    <r>
      <rPr>
        <sz val="12"/>
        <rFont val="Arial"/>
        <family val="2"/>
      </rPr>
      <t>TUBO PVC ESGOTO JS PREDIAL DN 40MM, INCLUSIVE CONEXOES -
FORNECIMENTO E INSTALACAO</t>
    </r>
  </si>
  <si>
    <t>80,00</t>
  </si>
  <si>
    <t>13.5.2</t>
  </si>
  <si>
    <r>
      <rPr>
        <sz val="12"/>
        <rFont val="Arial"/>
        <family val="2"/>
      </rPr>
      <t>TUBO PVC ESGOTO PREDIAL DN 50MM, INCLUSIVE CONEXOES -
FORNECIMENTO E INSTALACAO</t>
    </r>
  </si>
  <si>
    <t>50,00</t>
  </si>
  <si>
    <t>13.5.3</t>
  </si>
  <si>
    <r>
      <rPr>
        <sz val="12"/>
        <rFont val="Arial"/>
        <family val="2"/>
      </rPr>
      <t>TUBO PVC ESGOTO PREDIAL DN 100MM, INCLUSIVE CONEXOES -
FORNECIMENTO E INSTALACAO</t>
    </r>
  </si>
  <si>
    <t>13.5.4</t>
  </si>
  <si>
    <t>JOELHO PVC 45º ESGOTO 40MM - FORNECIMENTO E INSTALACAO</t>
  </si>
  <si>
    <t>13.5.5</t>
  </si>
  <si>
    <t>JOELHO PVC 45º ESGOTO 50MM - FORNECIMENTO E INSTALACAO</t>
  </si>
  <si>
    <t>13.5.6</t>
  </si>
  <si>
    <t>JOELHO PVC 90º ESGOTO 40MM - FORNECIMENTO E INSTALACAO</t>
  </si>
  <si>
    <t>40,00</t>
  </si>
  <si>
    <t>13.5.7</t>
  </si>
  <si>
    <t>JOELHO PVC 90º ESGOTO 50MM - FORNECIMENTO E INSTALACAO</t>
  </si>
  <si>
    <t>13.5.8</t>
  </si>
  <si>
    <t>JOELHO PVC 90º ESGOTO 100MM - FORNECIMENTO E INSTALACAO</t>
  </si>
  <si>
    <t>13.5.9</t>
  </si>
  <si>
    <t>LUVA PVC ESGOTO 100MM - FORNECIMENTO E INSTALACAO</t>
  </si>
  <si>
    <r>
      <rPr>
        <sz val="12"/>
        <rFont val="Arial"/>
        <family val="2"/>
      </rPr>
      <t>CAIXA SIFONADA EM PVC 100X100X50MM SIMPLES - FORNECIMENTO E
INSTALAÇÃO</t>
    </r>
  </si>
  <si>
    <t>SIFAO PLASTICO TIPO COPO PARA LAVATORIO OU PIA, ENTRADA DE 1 "</t>
  </si>
  <si>
    <r>
      <rPr>
        <sz val="12"/>
        <rFont val="Arial"/>
        <family val="2"/>
      </rPr>
      <t>CAIXA DE INSPEÇÃO EM CONCRETO PRÉ-MOLDADO DN 60MM COM
TAMPA H= 60CM - FORNECIMENTO E INSTALACAO</t>
    </r>
  </si>
  <si>
    <t>FOSSA SÉPTICA E SUMIDOURO EM ANÉIS D=1,20M</t>
  </si>
  <si>
    <t>13.6.1</t>
  </si>
  <si>
    <r>
      <rPr>
        <sz val="12"/>
        <rFont val="Arial"/>
        <family val="2"/>
      </rPr>
      <t>FORNECIMENTO DE AR CONDICIONADO TIPO SPLIT HIWALL 9.000 BTU'S
(EVAPORADORA E CONDENSADORA), CLASSE A SELO PROCEL</t>
    </r>
  </si>
  <si>
    <t>13.6.2</t>
  </si>
  <si>
    <t>FORNECIMENTO DE AR CONDICIONADO TIPO SPLIT HIWALL 12.000 BTU'S (EVAPORADORA E CONDENSADORA), CLASSE A SELO PROCEL</t>
  </si>
  <si>
    <t>13.6.3</t>
  </si>
  <si>
    <t>FORNECIMENTO DE AR CONDICIONADO TIPO SPLIT HIWALL 18.000 BTU'S (EVAPORADORA E CONDENSADORA), CLASSE A SELO PROCEL</t>
  </si>
  <si>
    <t>13.6.4</t>
  </si>
  <si>
    <t>FORNECIMENTO DE AR CONDICIONADO TIPO SPLIT HIWALL 24.000 BTU'S (EVAPORADORA E CONDENSADORA), CLASSE A SELO PROCEL</t>
  </si>
  <si>
    <t>13.6.5</t>
  </si>
  <si>
    <t>FORNECIMENTO E INSTALAÇÃO DE AR CONDICIONADO TIPO SPLIT PISO/TETO 36.000 BTU'S (EVAPORADORA E CONDENSADORA)</t>
  </si>
  <si>
    <t>13.6.6</t>
  </si>
  <si>
    <t>CABO DE COBRE PP CORDPLAST 3 X 2,5 MM2, 450/750V - FORNECIMENTO E INSTALAÇÃO</t>
  </si>
  <si>
    <t>13.6.7</t>
  </si>
  <si>
    <t>CABO DE COBRE PP CORDPLAST 3 X 4,0 MM2, 450/750V - FORNECIMENTO E INSTALAÇÃO</t>
  </si>
  <si>
    <t>13.6.8</t>
  </si>
  <si>
    <t>CABO DE COBRE PP CORDPLAST 3 X 6,0 MM2, 450/750V - FORNECIMENTO E INSTALAÇÃO</t>
  </si>
  <si>
    <t>13.6.9</t>
  </si>
  <si>
    <t>INSTALAÇÃO DE CONDICIONADOR DE AR TIPO SPLIT HIWALL, 9000 BTU - CONTEMPLA A MÃO DE OBRA, SUPORTE E TUBULAÇÃO</t>
  </si>
  <si>
    <t>INSTALAÇÃO DE CONDICIONADOR DE AR TIPO SPLIT HIWALL, 12000 BTU - CONTEMPLA A MÃO DE OBRA, SUPORTE E TUBULAÇÃO</t>
  </si>
  <si>
    <t>INSTALAÇÃO DE CONDICIONADOR DE AR TIPO SPLIT HIWALL, 18000 BTU - CONTEMPLA A MÃO DE OBRA, SUPORTE E TUBULAÇÃO</t>
  </si>
  <si>
    <t>INSTALAÇÃO DE CONDICIONADOR DE AR TIPO SPLIT HIWALL, 24000 BTU - CONTEMPLA A MÃO DE OBRA, SUPORTE E TUBULAÇÃO</t>
  </si>
  <si>
    <r>
      <rPr>
        <sz val="12"/>
        <rFont val="Arial"/>
        <family val="2"/>
      </rPr>
      <t>INSTALAÇÃO DE CONDICIONADOR DE AR TIPO SPLIT PISOTETO, 36000 BTU
- CONTEMPLA A MÃO DE OBRA, SUPORTE E TUBULAÇÃO</t>
    </r>
  </si>
  <si>
    <t>13.7.1</t>
  </si>
  <si>
    <r>
      <rPr>
        <sz val="12"/>
        <rFont val="Arial"/>
        <family val="2"/>
      </rPr>
      <t>EXTINTOR DE INCÊNDIO PORTÁTIL COM CARGA DE PQS DE 4 KG -
FORNECIMENTO E INSTALAÇÃO</t>
    </r>
  </si>
  <si>
    <t>13.7.2</t>
  </si>
  <si>
    <r>
      <rPr>
        <sz val="12"/>
        <rFont val="Arial"/>
        <family val="2"/>
      </rPr>
      <t>MARCAÇÃO AMARELA E VERMELHA DE SINALIZAÇÃO DE EXTINTOR NO
SOLO</t>
    </r>
  </si>
  <si>
    <t>M2</t>
  </si>
  <si>
    <t>13.7.3</t>
  </si>
  <si>
    <r>
      <rPr>
        <sz val="12"/>
        <rFont val="Arial"/>
        <family val="2"/>
      </rPr>
      <t>PLACA DE SINALIZACAO, FOTOLUMINESCENTE, EM PVC , COM
LOGOTIPO "EXTINTOR DE INCÊNDIO"</t>
    </r>
  </si>
  <si>
    <t>13.7.4</t>
  </si>
  <si>
    <r>
      <rPr>
        <sz val="12"/>
        <rFont val="Arial"/>
        <family val="2"/>
      </rPr>
      <t>PLACA DE SINALIZACAO, FOTOLUMINESCENTE, 38X19 CM, EM PVC , COM SETA INDICATIVA DE SENTIDO (ESQUERDA OU DIREITA) DE SAÍDA DE
EMERGÊNCIA</t>
    </r>
  </si>
  <si>
    <t>13.8.1</t>
  </si>
  <si>
    <r>
      <rPr>
        <sz val="12"/>
        <rFont val="Arial"/>
        <family val="2"/>
      </rPr>
      <t>LAVATÓRIO LOUÇA (DECA-RAVENA REF L-91) DE CANTO, SEM COLUNA,
C/SIFÃO CROMADO(DECA REF 1190), VÁLVULA CROMADA (DECA REF1600), CONJ. DE FIXAÇÃO (DECA REF SP7), TORNEIRA METAL (DECA 1190 C-40), ENGATE CROMADO, OU SIMILARES</t>
    </r>
  </si>
  <si>
    <t>13.8.2</t>
  </si>
  <si>
    <r>
      <rPr>
        <sz val="12"/>
        <rFont val="Arial"/>
        <family val="2"/>
      </rPr>
      <t>CUBA DE SEMI-ENCAIXE QUADRADA EM LOUÇA BRANCA, 40 X 40CM ,
INCLUSO VÁLVULA EM METAL CROMADO E SIFÃO  EM METAL CROMADO - FORNECIMENTO E INSTALAÇÃO</t>
    </r>
  </si>
  <si>
    <t>13.8.3</t>
  </si>
  <si>
    <r>
      <rPr>
        <sz val="12"/>
        <rFont val="Arial"/>
        <family val="2"/>
      </rPr>
      <t>PIA DE COZINHA COM BANCADA EM GRANITO CINZA ANDORINHA, E = 2CM, COM 01 CUBA DE AÇO INOX, SIFÃO CROMADO, VÁLVULA
CROMADA, INCLUSIVE RODOPIA 10 CM, ASSENTADA.</t>
    </r>
  </si>
  <si>
    <t>13.8.4</t>
  </si>
  <si>
    <r>
      <rPr>
        <sz val="12"/>
        <rFont val="Arial"/>
        <family val="2"/>
      </rPr>
      <t>VASO SANITARIO SIFONADO C/ CAIXA ACOPLADA LOUÇA BRANCA
PADRAO MÉDIO - FORNECIMENTO E INSTALACAO</t>
    </r>
  </si>
  <si>
    <t>13.8.5</t>
  </si>
  <si>
    <r>
      <rPr>
        <sz val="12"/>
        <rFont val="Arial"/>
        <family val="2"/>
      </rPr>
      <t>DUCHA HIGIÊNICA COM REGISTRO, LINHA LINK, REF. 1984.C.ACT. LNK,
DA DECA OU SIMILAR</t>
    </r>
  </si>
  <si>
    <t>13.8.6</t>
  </si>
  <si>
    <r>
      <rPr>
        <sz val="12"/>
        <rFont val="Arial"/>
        <family val="2"/>
      </rPr>
      <t>PAPELEIRA DE PAREDE EM METAL CROMADO SEM TAMPA, INCLUSO
FIXAÇÃO</t>
    </r>
  </si>
  <si>
    <t>13.8.7</t>
  </si>
  <si>
    <t>ESPELHO CRISTAL ESPESSURA 4MM</t>
  </si>
  <si>
    <t>9,70</t>
  </si>
  <si>
    <t>13.8.8</t>
  </si>
  <si>
    <t>PORTA TOALHA DE PAPEL - METALICO (INSTALADO)</t>
  </si>
  <si>
    <t>13.8.9</t>
  </si>
  <si>
    <r>
      <rPr>
        <sz val="12"/>
        <rFont val="Arial"/>
        <family val="2"/>
      </rPr>
      <t>SABONETEIRA PLASTICA TIPO DISPENSER PARA SABONETE LIQUIDO
COM RESERVATORIO 800 A 1500 ML, INCLUSO FIXAÇÃO</t>
    </r>
  </si>
  <si>
    <t>CHUVEIRO SIMPLES ARTICULADO, DE METAL CROMADO, (DECA REF1995), C/ REGISTRO DE PRESSÃO (DECA LINHA C40 REF1416) OU SIMILARES</t>
  </si>
  <si>
    <t>MICTÓRIO SIFONADO LOUÇA BRANCA –PADRÃO MÉDIO –FORNECIMENTO E INSTALAÇÃO</t>
  </si>
  <si>
    <t>TANQUE DE LOUÇA BRANCO</t>
  </si>
  <si>
    <t>TORNEIRA CROMADA DE MESA PARA LAVATORIO, BICA ALTA</t>
  </si>
  <si>
    <t>ASSENTO PARA SANITARIO CONVENCIONAL</t>
  </si>
  <si>
    <t>13.9.1</t>
  </si>
  <si>
    <r>
      <rPr>
        <sz val="12"/>
        <rFont val="Arial"/>
        <family val="2"/>
      </rPr>
      <t>MESA DE SOM 8 CANAIS COM USB, ALESIS MULTIMIX OU SIMILAR -
FORNECIMENTO E INSTALAÇÃO</t>
    </r>
  </si>
  <si>
    <t>13.9.2</t>
  </si>
  <si>
    <r>
      <rPr>
        <sz val="12"/>
        <rFont val="Arial"/>
        <family val="2"/>
      </rPr>
      <t>MICROFONE COM PEDESTAL GOOSENECK E TECLA PTT, SANSARA OU
SIMILAR</t>
    </r>
  </si>
  <si>
    <t>13.9.3</t>
  </si>
  <si>
    <t>MICROFONE LESON SM-58 OU SIMILAR</t>
  </si>
  <si>
    <t>13.9.4</t>
  </si>
  <si>
    <t>COMP10</t>
  </si>
  <si>
    <t>13.9.5</t>
  </si>
  <si>
    <t>CONECTOR XLR MACHO</t>
  </si>
  <si>
    <t>13.9.6</t>
  </si>
  <si>
    <r>
      <rPr>
        <sz val="12"/>
        <rFont val="Arial"/>
        <family val="2"/>
      </rPr>
      <t>SONOFLETOR 50 W RMS - 8 OHMS - TIPO ARANDELA  - INSTALADA NO
FORRO</t>
    </r>
  </si>
  <si>
    <t>9047_2</t>
  </si>
  <si>
    <t>13.9.7</t>
  </si>
  <si>
    <r>
      <rPr>
        <sz val="12"/>
        <rFont val="Arial"/>
        <family val="2"/>
      </rPr>
      <t>SONOFLETOR 30 W RMS - 8 OHMS - TIPO ARANDELA  - INSTALADA NO
FORRO</t>
    </r>
  </si>
  <si>
    <t>9047_1</t>
  </si>
  <si>
    <t>13.9.8</t>
  </si>
  <si>
    <r>
      <rPr>
        <sz val="12"/>
        <rFont val="Arial"/>
        <family val="2"/>
      </rPr>
      <t>FORNECIMENTO E INSTALAÇÃO DE CABO BALANCEADO PARA
MICROFONE 2 x 0,30mm</t>
    </r>
  </si>
  <si>
    <t>13.9.9</t>
  </si>
  <si>
    <t>CABO DE SONORIZAÇÃO 2 X 2,5 MM - INSTALADO</t>
  </si>
  <si>
    <t>100,00</t>
  </si>
  <si>
    <t>CAIXA DE PASSAGEM 4X2'' EM PVC</t>
  </si>
  <si>
    <t>ELETRODUTO RÍGIDO ROSCÁVEL, PVC, DN 25 MM (3/4'') - INSTALADO</t>
  </si>
  <si>
    <t>MINI RACK DE PAREDE 19" x 5u x 350mm - FORNECIMENTO E INSTALAÇÃO</t>
  </si>
  <si>
    <t>AMPLIFICADOR 500 W, 2 CANAIS, IMPEDANCIA DE 4 OHMS POR CANAL</t>
  </si>
  <si>
    <t>RECEIVER/AMPLIFICADOR, PGH-3000 Ambience Line HAYONIK OU SIMILAR</t>
  </si>
  <si>
    <t>EMASSAMENTO PVA LÁTEX DUAS DEMÃOS PAREDES</t>
  </si>
  <si>
    <t>1.565,37</t>
  </si>
  <si>
    <t>EMASSAMENTO PVA LÁTEX DUAS DEMÃOS FORRO</t>
  </si>
  <si>
    <t>FUNDO SELADOR UMA DEMÃO PAREDES INTERNO</t>
  </si>
  <si>
    <t>FUNDO SELADOR UMA DEMÃO FORRO</t>
  </si>
  <si>
    <t>PINTURA LATEX ACRILICA DUAS DEMAOS - PAREDES</t>
  </si>
  <si>
    <t>PINTURA LATEX ACRILICA DUAS DEMAOS - FORROS</t>
  </si>
  <si>
    <r>
      <rPr>
        <sz val="12"/>
        <rFont val="Arial"/>
        <family val="2"/>
      </rPr>
      <t>APLICAÇÃO MANUAL DE PINTURA COM TINTA TEXTURIZADA ACRÍLICA EM
PAREDES EXTERNAS</t>
    </r>
  </si>
  <si>
    <t>753,74</t>
  </si>
  <si>
    <t>PINTURA DE DEMARCAÇÃO DE VAGA COM TINTA ACRÍLICA</t>
  </si>
  <si>
    <t>36,00</t>
  </si>
  <si>
    <t>PINTURA EM ESMALTE SINTETICO ESQUADRIA METÁLICA</t>
  </si>
  <si>
    <r>
      <rPr>
        <sz val="12"/>
        <rFont val="Arial"/>
        <family val="2"/>
      </rPr>
      <t>REGULARIZAÇÃO DE BASE COM ARGAMASSA CIMENTO E AREIA SEM
PENEIRAR (LAJE DE CIRCULAÇÃO ENTRE OS BLOCOS)</t>
    </r>
  </si>
  <si>
    <t>174,50</t>
  </si>
  <si>
    <r>
      <rPr>
        <sz val="12"/>
        <rFont val="Arial"/>
        <family val="2"/>
      </rPr>
      <t>IMPERMEABILIZAÇÃO DE SUPERFÍCIE COM MANTA ASFÁLTICA ESP.
4MM(LAJE DE CIRCULAÇÃO ENTRE OS BLOCOS)</t>
    </r>
  </si>
  <si>
    <r>
      <rPr>
        <sz val="12"/>
        <rFont val="Arial"/>
        <family val="2"/>
      </rPr>
      <t>PROTEÇÃO MECANICA DE SUPERFICIE COM ARGAMASSA DE CIMENTO
E AREIA(LAJE DE CIRCULAÇÃO ENTRE OS BLOCOS)</t>
    </r>
  </si>
  <si>
    <t>3,49</t>
  </si>
  <si>
    <t>DIVISÓRIAS EM GRANITO BRANCO</t>
  </si>
  <si>
    <t>7,67</t>
  </si>
  <si>
    <t>BANCADA DE GRANITO BRANCO POLIDO</t>
  </si>
  <si>
    <t>7,70</t>
  </si>
  <si>
    <t>SOLEIRA EM GRANITO BRANCO CEARÁ</t>
  </si>
  <si>
    <t>6,89</t>
  </si>
  <si>
    <t>RODAPÉ DE PERFIL EM "U" DE ALUMÍNIO NATURAL 3,5X1CM</t>
  </si>
  <si>
    <t>536,01</t>
  </si>
  <si>
    <t>BARRA DE APOIO EM AÇO INOX POLIDO, L=80CM</t>
  </si>
  <si>
    <t>BARRA DE APOIO EM AÇO INOX POLIDO, L=40CM</t>
  </si>
  <si>
    <t>BRISE METÁLICO COR GRAFITE - ESTRUTURA E MONTAGEM</t>
  </si>
  <si>
    <t>48,46</t>
  </si>
  <si>
    <t>PLACA DE INAUGURAÇÃO DE OBRA EM ALUMÍNIO 0,60 X 0,80 M</t>
  </si>
  <si>
    <r>
      <rPr>
        <sz val="12"/>
        <rFont val="Arial"/>
        <family val="2"/>
      </rPr>
      <t>PLACA INDICATIVA EM ACRÍLICO E=2MM, EM BRAILLE, COM ESFERAS EM INOX E TEXTO EM ALTO RÊLEVO, DIM.: 8 X 28 CM, FORNECIMENTO E
INSTALAÇÃO</t>
    </r>
  </si>
  <si>
    <r>
      <rPr>
        <sz val="12"/>
        <rFont val="Arial"/>
        <family val="2"/>
      </rPr>
      <t>TÓTEM PARA LETREIRO EM CHAPA DE ACM (ALUMÍNIO COMPOSTO) NA
COR CINZA COM SÍMBOLO CLARO ADESIVADO (M2)</t>
    </r>
  </si>
  <si>
    <t>COMP11</t>
  </si>
  <si>
    <r>
      <rPr>
        <sz val="12"/>
        <rFont val="Arial"/>
        <family val="2"/>
      </rPr>
      <t>LETRA AÇO INOX ESCOVADO/POLIDO, H= 15CM - DIZERES: "ZONA LESTE -
SEDE HORTO"</t>
    </r>
  </si>
  <si>
    <t>19,00</t>
  </si>
  <si>
    <r>
      <rPr>
        <sz val="12"/>
        <rFont val="Arial"/>
        <family val="2"/>
      </rPr>
      <t>LETRA AÇO INOX ESCOVADO/POLIDO, H= 20CM - DIZERES: "JUIZADO
ESPECIAL CÍVEL E CRIMINAL"</t>
    </r>
  </si>
  <si>
    <t>29,00</t>
  </si>
  <si>
    <r>
      <rPr>
        <sz val="12"/>
        <rFont val="Arial"/>
        <family val="2"/>
      </rPr>
      <t>PLANTIO DE ÁRVORE ORNAMENTAL COM ALTURA DE MUDA MENOR OU
IGUAL A 2,00 M (IXORAS VERMELHAS E AMARELAS)</t>
    </r>
  </si>
  <si>
    <r>
      <rPr>
        <sz val="12"/>
        <rFont val="Arial"/>
        <family val="2"/>
      </rPr>
      <t>PLANTIO DE PALMEIRA DE MANILA COM ALTURA DE MUDA MENOR OU
IGUAL A 2,00 M</t>
    </r>
  </si>
  <si>
    <t>12,00</t>
  </si>
  <si>
    <r>
      <rPr>
        <sz val="12"/>
        <rFont val="Arial"/>
        <family val="2"/>
      </rPr>
      <t>PLATAFORMA ELEVATÓRIA VERTICAL HIDRÁULICA ENCLAUSURADA COM ESTRUTURA EXTERNA EM ALUMINIO IONIZADO BRANCO FECHADO EM VIDRO LAMINADO TRANSPARENTE CABINE INTERNA EM AÇO
INOXIDÁVEL</t>
    </r>
  </si>
  <si>
    <r>
      <rPr>
        <sz val="12"/>
        <rFont val="Arial"/>
        <family val="2"/>
      </rPr>
      <t>KIT DE AUTOMATIZAÇÃO DE PORTÃO, INCLUSO: FERRAGENS (VIGA U, ROLDANAS COM PINO, CABO DE AÇO, CHAPA E MONTANTE, ETC.) E
MOTOR PPA 1/4 CV OU SIMILAR - 220V</t>
    </r>
  </si>
  <si>
    <r>
      <rPr>
        <sz val="12"/>
        <rFont val="Arial"/>
        <family val="2"/>
      </rPr>
      <t>APARELHO SINALIZADOR DE SAÍDA DE GARAGEM, COM CÉLULA
FOTOELÉTRICA - FORNECIMENTO E INSTALAÇÃO</t>
    </r>
  </si>
  <si>
    <t>CARGA MANUAL DE ENTULHO EM CAMINHAO BASCULANTE 6M³</t>
  </si>
  <si>
    <t>52,52</t>
  </si>
  <si>
    <t>AS BUILT</t>
  </si>
  <si>
    <t>867,33</t>
  </si>
  <si>
    <t>ART DE EXECUÇÃO - CREA -PI</t>
  </si>
  <si>
    <t>UNIDADE</t>
  </si>
  <si>
    <t>ÍNDICE</t>
  </si>
  <si>
    <t>CUSTO TOTAL</t>
  </si>
  <si>
    <t>MÃO DE OBRA</t>
  </si>
  <si>
    <t>-</t>
  </si>
  <si>
    <t>DESENHISTA DETALHISTA COM ENCARGOS COMPLEMENTARES</t>
  </si>
  <si>
    <t>mês</t>
  </si>
  <si>
    <t>PLACA DE OBRA EM CHAPA DE ACO GALVANIZADO, INSTALADA</t>
  </si>
  <si>
    <t>MATERIAL</t>
  </si>
  <si>
    <t>M3</t>
  </si>
  <si>
    <t>LOCACAO CONVENCIONAL DE OBRA, ATRAVÉS DE GABARITO DE TABUAS CORRIDAS PONTALETADAS A CADA 1,50M, SEM REAPROVEITAMENTO (M2)</t>
  </si>
  <si>
    <t>MATERIAL/MÃO DE OBRA</t>
  </si>
  <si>
    <t>I9048</t>
  </si>
  <si>
    <t>UN.</t>
  </si>
  <si>
    <t>I9046</t>
  </si>
  <si>
    <t>I9049</t>
  </si>
  <si>
    <t>I9043</t>
  </si>
  <si>
    <t>CUMEEIRA TERMOACÚSTICA</t>
  </si>
  <si>
    <t>PLACA DE SINALIZACAO, FOTOLUMINESCENTE, EM PVC , COM LOGOTIPO "EXTINTOR DE INCÊNDIO"</t>
  </si>
  <si>
    <t>PLACA DE SINALIZACAO, FOTOLUMINESCENTE, 38X19 CM, EM PVC , COM SETA INDICATIVA DE SENTIDO (ESQUERDA OU DIREITA) DE SAÍDA DE EMERGÊNCIA</t>
  </si>
  <si>
    <t>indicativa de sentido (esquerda ou direita) de saída de emergência-</t>
  </si>
  <si>
    <t>BLOCO TERMINAL PARA TELEFONE - 10 PARES - INSTALADO</t>
  </si>
  <si>
    <t>TOMADA DUPLA PARA LÓGICA RJ45, CAT.6, COM CAIXA PVC, EMBUTIR, COMPLETA</t>
  </si>
  <si>
    <t>Caixa de passagem, em pvc, de 4" x 2", para eletroduto flexivel corrugado</t>
  </si>
  <si>
    <t>MONITOR 42" - REF. 42LD460 LG OU SIMILAR</t>
  </si>
  <si>
    <t>COTAÇÃO 2</t>
  </si>
  <si>
    <t>COTAÇÃO 1</t>
  </si>
  <si>
    <t>COTAÇÃO 3</t>
  </si>
  <si>
    <t>FORNECIMENTO E MONTAGEM DE GUIA DE CABOS HORIZONTAIS FECHADO DE CORPO DE AÇO SAE 1020, PROF.= 40MM.</t>
  </si>
  <si>
    <t>GUIA DE CABOS FECHADO 19'' 1U</t>
  </si>
  <si>
    <t>FORNECIMENTO E INSTALAÇÃO DE NO-BREAK 110/220V, 1.2 KVA COM 03 SAIDAS 110V AC</t>
  </si>
  <si>
    <t>CUSTO UNITÁRIO</t>
  </si>
  <si>
    <t>NO-BREAK 110/220V 1.2KVA COM 03 SAIDA 110 AC</t>
  </si>
  <si>
    <t>VOICE PAINEL 24 PORTAS</t>
  </si>
  <si>
    <t>REGUA (FILTRO DE LINHA ) COM 8 TOMADAS</t>
  </si>
  <si>
    <t>REGUA (FILTRO DE LINHA) COM 8 TOMADAS</t>
  </si>
  <si>
    <t>CONECTOR RJ 45 MACHO CAT 6</t>
  </si>
  <si>
    <t>FORNECIMENTO E INSTALAÇÃO DE RACK DE PISO 19" X 16U X 570MM (GABINETE)</t>
  </si>
  <si>
    <t>Rack de Piso 19" x 16 u x 570mm (gabinete) para modems e som c/porta</t>
  </si>
  <si>
    <t>UNI</t>
  </si>
  <si>
    <t>Eletrocalha metálica perfurada 100 x 100 x 3000mm, peso, 2,20Kg/m, (ref.: mopa ou similar)</t>
  </si>
  <si>
    <t>Suporte vertical 100 x 100mm para fixação de eletrocalha metálica (ref. Mopa ou similar)</t>
  </si>
  <si>
    <t>Saída horizontal para eletroduto 3/4" (ref. vl 33 valemam ou similar)</t>
  </si>
  <si>
    <t>Bandeja para rack 19", deslizante, perfurada</t>
  </si>
  <si>
    <t>Fossa séptica oms p/ 50 pessoas (v=3390l) - 06 anéis de 1,20m</t>
  </si>
  <si>
    <t>LAMPADA LED TUBULAR BIVOLT 20W</t>
  </si>
  <si>
    <t>DISJUNTOR BIPOLAR DR DISPOSITIVO RESIDUAL DIFERENCIAL, TIPO AC, 30MA</t>
  </si>
  <si>
    <t>CUSTO</t>
  </si>
  <si>
    <t>Argamassa cimento e areia traço t-1 (1:3) - 1 saco cimento 50kg / 3</t>
  </si>
  <si>
    <t>RODAPÉ EM PERFIL DE ALUMINIO, APLICADO</t>
  </si>
  <si>
    <t>BARRA DE APOIO RETA, EM ACO INOX POLIDO, COMPRIMENTO 40CM</t>
  </si>
  <si>
    <t>MESA DE SOM / MIXER 8 CANAIS C/ USB OMX 52 - ONEAL OU SIMILAR</t>
  </si>
  <si>
    <t>AMPLIFICADOR 500 W, 2 CANAIS</t>
  </si>
  <si>
    <t>CABO BALANCEADO 2 X 0,30MM (PARA MICROFONE)</t>
  </si>
  <si>
    <t>Espelho / placa cega 4" x 2", para instalacao de tomadas e interruptores</t>
  </si>
  <si>
    <t>MICROFONE DINAMICO TIPO CARDIOIDE</t>
  </si>
  <si>
    <t>Microfone Leson FM-58 Classic ou similar</t>
  </si>
  <si>
    <t>PEDESTAL GOOSENECK COM MICROFONE E TECLA PTT REF:SM-102, SANSARA OU SIMILAR</t>
  </si>
  <si>
    <t>PRÉ-AMPLIFICADOR GONGO PGH-3000 AMBIENCE LINE HAYONIK OU SIMILAR</t>
  </si>
  <si>
    <t>FORNECIMENTO E INSTALAÇÃO DE MINI RACK DE PAREDE 19" X 5U X 350MM</t>
  </si>
  <si>
    <t>FIO FLEXIVEL 2 X 2,5MM (PARALELO OU TORCIDO)</t>
  </si>
  <si>
    <t>CORDAO DE COBRE, FLEXIVEL, TORCIDO, CLASE 4 OU 5 ISOLAMENTO PVC/D 300V, 2 CONDUTORES DE 2,50MM²</t>
  </si>
  <si>
    <t>COTAÇÃO</t>
  </si>
  <si>
    <t>DUCHA HIGIÊNICA COM REGISTRO, LINHA LINK, REF. 1984.C.ACT. LNK, DA DECA OU SIMILAR</t>
  </si>
  <si>
    <t>FITA VEDA ROSCA 18MM</t>
  </si>
  <si>
    <t>DUCHA HIGIENICA COM REGISTRO</t>
  </si>
  <si>
    <t>ENCANADOR OU BOMBEIRO HIDRÁULICO COM ENCARGOS COMPL</t>
  </si>
  <si>
    <t>CHUVEIRO TRADICIONAL CROMADO, DECA 1995 OU SIMILAR</t>
  </si>
  <si>
    <t>UM</t>
  </si>
  <si>
    <t>Fixação p/ lavatório - parafusos (deca - ref: sp-7 ou similar)</t>
  </si>
  <si>
    <t>PARAFUSO FRANCES M16 EM ACO GALVANIZADO, COMPRIMENTO</t>
  </si>
  <si>
    <t>CUBA DE SEMI-ENCAIXE QUADRADA EM LOUÇA BRANCA, 40 X 40CM , INCLUSO VÁLVULA EM METAL CROMADO E SIFÃO  EM METAL CROMADO - FORNECIMENTO E INSTALAÇÃO</t>
  </si>
  <si>
    <t>ENCANADOR OU BOMBEIRO HIDRÁULICO COM ENCARGOS</t>
  </si>
  <si>
    <t>PIA DE COZINHA COM BANCADA EM GRANITO CINZA ANDORINHA, E = 2CM, COM 01 CUBA DE AÇO INOX, SIFÃO CROMADO, VÁLVULA CROMADA, INCLUSIVE RODOPIA 10 CM, ASSENTADA.</t>
  </si>
  <si>
    <t>TAMPO/BANCADA DE GRANITO CINZA ANDORINHA, E=2CM</t>
  </si>
  <si>
    <t>TESTEIRA EM GRANITO CINZA ANDORINHA, L=4 CM (DE TOPO) -</t>
  </si>
  <si>
    <t>CUBA ACO INOX (AISI 304) DE EMBUTIR COM VALVULA DE 3 1/2 ",DE *56 X 33 X 12* CM</t>
  </si>
  <si>
    <t>PLACA INDICATIVA EM ACRÍLICO E=2MM, EM BRAILLE, COM ESFERAS EM INOX E TEXTO EM ALTO RÊLEVO, DIM.: 8 X 28 CM, FORNECIMENTO E INSTAÇÃO</t>
  </si>
  <si>
    <t>BANCADA DE GRANITO BRANCO CEARÁ E=2,0 cm</t>
  </si>
  <si>
    <t>PARAFUSO C/PORCA E ARRUELA DE 1/4X1 1/2"</t>
  </si>
  <si>
    <t>PARAFUSO C/PORCA E ARRUELA DE 5/16X3 1/2"</t>
  </si>
  <si>
    <t>PLACA REFLETIVA DE ALUMINIO C/PELICULA ANTI-PICHANTE</t>
  </si>
  <si>
    <t>FOLHA DE ADESIVO SILICONADO EM ALTO RELEVO</t>
  </si>
  <si>
    <t>CONCRETO FCK = 20MPA, TRAÇO 1:2,7:3 (CIMENTO/ AREIA MÉDIA/ BRITA 1)  - PREPARO MECÂNICO COM BETONEIRA 400 L.</t>
  </si>
  <si>
    <t>73924/002</t>
  </si>
  <si>
    <t>PINTURA ESMALTE ALTO BRILHO, DUAS DEMAOS, SOBRE</t>
  </si>
  <si>
    <t>LETRA AÇO INOX ESCOVADO/POLIDO H = 15 CM - INSTALADO</t>
  </si>
  <si>
    <t>LETRA AÇO INOX ESCOVADO/POLIDO H = 20 CM - INSTALADO</t>
  </si>
  <si>
    <t>AREIA FINA - POSTO JAZIDA/FORNECEDOR (RETIRADO NA JAZIDA,</t>
  </si>
  <si>
    <t>KIT DE PORTA-PRONTA DE MADEIRA EM ACABAMENTO MELAMÍNICO BRANCO, FOLHA LEVE OU MÉDIA, E BATENTE METÁLICO, 90X210CM, FIXAÇÃO COM ARGAMASSA - FORNECIMENTO E INSTALAÇÃO</t>
  </si>
  <si>
    <t>CHAPA DE ALUMÍNIO 1MM - DIMENSÃO 2,00 X 1,00 M</t>
  </si>
  <si>
    <t>PISO TÁTIL ALERTA - ELEMENTOS EM INOX</t>
  </si>
  <si>
    <t>Piso tátil alerta - Elementos em inox</t>
  </si>
  <si>
    <t>ARGAMASSA INDUSTRIALIZADA VOTOMASSA AC-II, OU SIMILAR</t>
  </si>
  <si>
    <t>PISO TÁTIL DIRECIONAL E/OU ALERTA, DE CONCRETO, NA COR NATURAL, DIM 30X30 CM - PARA DEFICIENTE VISUAL</t>
  </si>
  <si>
    <t>Eletrocalha metálica perfurada 50 x 50 x 3000 mm (ref. valemam ou similar)</t>
  </si>
  <si>
    <t>Aço CA - 50 Ø 6,3 a 12,5mm, inclusive corte, dobragem, montagem e</t>
  </si>
  <si>
    <t>Forma plana para estruturas, em compensado resinado de 10mm, 05</t>
  </si>
  <si>
    <t>COMP 1</t>
  </si>
  <si>
    <t>POLIMENTO DE PISO</t>
  </si>
  <si>
    <t>CONCRETO USINADO BOMBEAVEL COM BRITA 0 E 1, SLUMP = 100</t>
  </si>
  <si>
    <t>TOMADA DUPLA 2P+T, ABNT, 10 A, PARA PISO, COM PLACA EM METAL AMARELO E CAIXA PVC</t>
  </si>
  <si>
    <t>CONCRETO FCK = 25MPA, TRAÇO 1:2,3:2,7 (EM MASSA SECA DE CIMENTO/ AREIA MÉDIA/ BRITA 1) - PREPARO MECÂNICO COM BETONEIRA 600 L</t>
  </si>
  <si>
    <t>LANÇAMENTO COM USO DE BALDES, ADENSAMENTO E ACABAMENTO DE CONCRETO EM ESTRUTURAS</t>
  </si>
  <si>
    <t>ANGELIM OU EQUIVALENTE DA REGIAO - BRUTA</t>
  </si>
  <si>
    <t>PORTA EM MADEIRA COMPENSADA 0.80 X 1,60 M, REVESTIDA C/FÓRMICA, INCLUSIVE FERRAGENS (LIVRE/OCUPADO), PARA USO EM DIVISÓRIAS GRANITO OU MÁRMORE</t>
  </si>
  <si>
    <t>m2</t>
  </si>
  <si>
    <t>KIT DE AUTOMATIZAÇÃO DE PORTÃO, INCLUSO: FERRAGENS (VIGA U, ROLDANAS COM PINO, CABO DE AÇO, CHAPA E MONTANTE, ETC.) E MOTOR PPA 1/4 CV OU SIMILAR - 220V</t>
  </si>
  <si>
    <t>AREIA GROSSA - POSTO JAZIDA/FORNECEDOR (RETIRADO NA</t>
  </si>
  <si>
    <t>KIT DE AUTOMATIZAÇÃO DE PORTÃO, INCLUSO: FERRAGENS</t>
  </si>
  <si>
    <t>CONECTOR PARA HASTE DE ATERRAMENTO 5/8"</t>
  </si>
  <si>
    <t>TÊ PARA ELETROCALHA METÁLICA 50 x 50</t>
  </si>
  <si>
    <t>Tê horizontal 50 x 50mm para eletrocalha metálica (ref. Mopa ou similar)</t>
  </si>
  <si>
    <t>ENGENHEIRO CIVIL DE OBRA JUNIOR COM ENCARGOS
COMPLEMENTARES</t>
  </si>
  <si>
    <t>SARRAFO DE MADEIRA NAO APARELHADA *2,5 X 7* CM,
MACARANDUBA, ANGELIM OU EQUIVALENTE DA REGIAO</t>
  </si>
  <si>
    <t>PONTALETE DE MADEIRA NAO APARELHADA *7,5 X 7,5* CM (3 X 3 ")
PINUS, MISTA OU EQUIVALENTE DA REGIAO</t>
  </si>
  <si>
    <t>PLACA DE OBRA (PARA CONSTRUCAO CIVIL) EM CHAPA
GALVANIZADA *N. 22*, DE *2,0 X 1,125* M</t>
  </si>
  <si>
    <t>CONCRETO MAGRO PARA LASTRO, TRAÇO 1:4,5:4,5 (CIMENTO/
AREIA MÉDIA/ BRITA 1)  - PREPARO MECÂNICO COM BETONEIRA 400 L. AF_07/2016</t>
  </si>
  <si>
    <t>ARAME RECOZIDO 16 BWG, D = 1,65 MM (0,016 KG/M) OU 18 BWG,
D = 1,25 MM (0,01 KG/M)</t>
  </si>
  <si>
    <t>PONTALETE *7,5 X 7,5* CM EM PINUS, MISTA OU EQUIVALENTE DA
REGIAO - BRUTA</t>
  </si>
  <si>
    <t>FIXADOR POLIAMIDA PARA POSTE, NAS CORES VERDE OU
BRANCA</t>
  </si>
  <si>
    <t>SERVIÇO - COLOCAÇÃO E MONTAGEM DE CERCA/GRADIL
NYLOFOR</t>
  </si>
  <si>
    <t>PAINEL NYLOFOR 2,03M x 2,5M (A X L) - MALHA 5 x 20 CM - FIO 4,30MM, REVESTIDO EM POLIESTER POR PROCESSO DE PINTURA
ELETROSTÁTICA, NAS CORES VERDE OU BRANCA</t>
  </si>
  <si>
    <t>Placa de sinalizacao, fotoluminescente, em pvc , com logotipo "Extintor
de incêndio portátil"- Placa E5</t>
  </si>
  <si>
    <t>COTAÇÃO
1</t>
  </si>
  <si>
    <t>NVR STAND ALONE 16 CANAIS COM POE, INTELBRAS 3116P OU
SIMILAR, FORNECIMENTO E INSTALAÇÃO</t>
  </si>
  <si>
    <t>COTAÇÃO
3</t>
  </si>
  <si>
    <t>COTAÇÃO
2</t>
  </si>
  <si>
    <t>SWITCH GERENCIÁVEL 48 PORTAS RJ 45 100/1000 MBPS E 4 PORTAS SFP 100/1000, HP 1920S-48 JL382A OU SIMILAR
EQUIVALENTE</t>
  </si>
  <si>
    <t>SWITCH GERENCIÁVEL 48 PORTAS RJ 45 100/1000 MBPS E 4
PORTAS SFP 100/1000, HP 1920S-48 JL382A OU SIMILAR EQUIVALENTE</t>
  </si>
  <si>
    <t>CAMERA IP FULL HD, POE, 2MP, VIP 3220D/VIP 3220B FULL HD
INTELBRAS OU SIMILAR</t>
  </si>
  <si>
    <t>ESCAVAÇÃO MANUAL DE VALA OU CAVA EM MATERIAL DE 1ª
CATEGORIA, PROFUNDIDADE ATÉ 1,50M</t>
  </si>
  <si>
    <t>Luminária fluorescente embutir com aletas 2 x 20 w (tecnolux - ref.fle
6440/216 ou similar)</t>
  </si>
  <si>
    <t>DISPOSITICO DE PROTEÇÃO CONTRA SURTO DE TENSÃO DPS
60KA, 275V (PARA RAIO)</t>
  </si>
  <si>
    <t>LAMPADA LED 10 W BIVOLT BRANCA, FORMATO TRADICIONAL
(BASE E27)</t>
  </si>
  <si>
    <t>LUMINARIA PLAFON REDONDO COM VIDRO FOSCO DIAMETRO
*30* CM, PARA 2 LAMPADAS, BASE E27, POTENCIA MAXIMA 40/60 W (NAO INCLUI LAMPADAS)</t>
  </si>
  <si>
    <t>Rodape em perfil - calha de aluminio linha Premium, 100 x 30mm -
aplicado</t>
  </si>
  <si>
    <t>BARRA DE APOIO, RETA, FIXA, EM AÇO INOX, L=40CM, D=1 1/4" -
JACKWAL OU SIMILAR</t>
  </si>
  <si>
    <t>MESA DE SOM / MIXER 8 CANAIS C/ USB OMX 52 - ONEAL OU
SIMILAR</t>
  </si>
  <si>
    <t>Pedestal Gooseneck com microfone e tecla PTT ref:SM-102, Sansara
ou similar (sonorização)</t>
  </si>
  <si>
    <t>Pré-amplificador Gongo PGH-3000 Ambience Line HAYONIK OU
SIMILAR</t>
  </si>
  <si>
    <t>FORNECIMENTO E INSTALAÇÃO DE KIT GERADOR
FOTOVOLTAICO 29,75KWP, INCLUINDO MÓDULOS, INVERSORES, DUTOS, CABOS, FIXAÇÃO E PROTEÇÃO</t>
  </si>
  <si>
    <t>REGISTRO PRESSÃO 1/2" C/CANOPLA ACAB.CROM.SIMPLES,
LINHA TARGA C40 - REF.1416, DECA OU SIMILAR</t>
  </si>
  <si>
    <t>ENCANADOR OU BOMBEIRO HIDRÁULICO COM ENCARGOS
COMPLEMENTARES</t>
  </si>
  <si>
    <t>Lavatório louça sem coluna, 56x46cm, linha Ravena, ref: L-91, Deca ou
similar</t>
  </si>
  <si>
    <t>VÁLVULA EM METAL CROMADO 1.1/2" X 1.1/2" PARA TANQUE OU
LAVATÓRIO, COM OU SEM LADRÃO - FORNECIMENTO E INSTALAÇÃO. AF_12/2013</t>
  </si>
  <si>
    <t>CUBA DE SEMI-ENCAIXE DECA REF L-830, QUADRADA, COM MESA,
40X40 CM, BRANCO OU SIMILAR</t>
  </si>
  <si>
    <t>SIFÃO PARA PIA DE COZINHA OU TANQUE, DECA REF. 1680.C112,
ACABAMENTO CROMADO 1 1/2 X 1 1/2 OU SIMILAR.</t>
  </si>
  <si>
    <t>RODOPIA EM GRANITO CINZA ANDORINHA, L=10CM, E=2CM, COM
ACABAMENTO ABOLEADO</t>
  </si>
  <si>
    <t>PERFIL ALUMÍNIO, TUBO RETANGULAR 50,80MM X 25,40MM X
1,20MM (0,484KG/M)</t>
  </si>
  <si>
    <t>RASGO EM BANCADA DE MÁRMORE OU GRANITO PARA
COLACAÇÃO DE CUBA</t>
  </si>
  <si>
    <t>PLACA INDICATIVA EM ACRÍLICO E=2MM, EM BRAILLE, COM
ESFERAS EM INOX E TEXTO EM ALTO RÊLEVO, DIM.: 8 X 28 CM, FORNECIMENTO E INSTAÇÃO</t>
  </si>
  <si>
    <t>CANTONEIRA ALUMÍNIO ANODIZADO NATURAL, 1" X 1/8" - VARA
COM 6M - 0,408 KG/M</t>
  </si>
  <si>
    <t>TAMPO PARA BANCADA EM GRANITO BRANCO FORTALEZA,
E=2CM</t>
  </si>
  <si>
    <t>TUBO ACO PRETO SEM COSTURA 4", E= *6,02 MM, SCHEDULE 40,
*16,06 KG/M</t>
  </si>
  <si>
    <t>LETRA ACO INOX (AISI 304), CHAPA NUM. 22, RECORTADO, H= 20
CM (SEM RELEVO)</t>
  </si>
  <si>
    <t>FECHADURA DE EMBUTIR PARA PORTAS INTERNAS, COMPLETA,
ACABAMENTO PADRÃO MÉDIO, COM EXECUÇÃO DE FURO - FORNECIMENTO E INSTALAÇÃO</t>
  </si>
  <si>
    <t>CARPINTEIRO DE ESQUADRIAS COM ENCARGOS
COMPLEMENTARES</t>
  </si>
  <si>
    <t>Porta em vidro temperado 10mm, incolor, inclusive ferragens de fixação,
puxador simples e instalação</t>
  </si>
  <si>
    <t>REJUNTE COLORIDO FLEXIVEL PARA REVESTIMENTOS
CERÂMICOS</t>
  </si>
  <si>
    <t>Suporte vertical 50 x 50mm para fixação de eletrocalha metálica (ref.
Mopa ou similar)</t>
  </si>
  <si>
    <t>CORTADORA DE PISO COM DISCO DE CORTE DIAMANTADO
SEGMENTADO PARA CONCRETO</t>
  </si>
  <si>
    <t>Caixa de passagem, em pvc, de 4" x 2", para eletroduto flexivel
corrugado</t>
  </si>
  <si>
    <t>CHAPA DE MADEIRA COMPENSADA RESINADA PARA FORMA DE
CONCRETO, DE *2,2 X 1,1* M, E = 14 MM</t>
  </si>
  <si>
    <t>ARMAÇÃO DE PILAR OU VIGA DE UMA ESTRUTURA CONVENCIONAL DE CONCRETO ARMADO EM UMA EDIFICAÇÃO TÉRREA OU SOBRADO UTILIZANDO AÇO CA-50 DE 6,3 MM -
MONTAGEM</t>
  </si>
  <si>
    <t>CONCRETO FCK = 15MPA, TRAÇO 1:3,4:3,5 (EM MASSA SECA DE
CIMENTO/ AREIA MÉDIA/ BRITA 1) - PREPARO MECÂNICO COM BETONEIRA 600 L. AF_05/2021</t>
  </si>
  <si>
    <t>CHAPA DE MADEIRA COMPENSADA PLASTIFICADA PARA FORMA
DE CONCRETO, DE 2,20 x 1,10 M, E = 10 MM</t>
  </si>
  <si>
    <t>TABUA *2,5 X 23* CM EM PINUS, MISTA OU EQUIVALENTE DA
REGIAO - BRUTA</t>
  </si>
  <si>
    <t>Porta em madeira compensada canela, lisa, semi-oca - 80 x (160 a 210)
x 3,5cm</t>
  </si>
  <si>
    <t>CHAPA DE LAMINADO MELAMINICO, TEXTURIZADO, DE *1,25 X
3,08* M, E = 0,8 MM</t>
  </si>
  <si>
    <t>TARJETA LIVRE / OCUPADO PARA PORTA DE BANHEIRO, CORPO
EM ZAMAC E ESPELHO EM LATAO</t>
  </si>
  <si>
    <t>DOBRADICA EM LATAO, 3 " X 2 1/2 ", E= 1,9 A 2 MM, COM ANEL,
CROMADO, TAMPA BOLA, COM PARAFUSOS</t>
  </si>
  <si>
    <t>Brise metálico Hunter Douglas ref. 84R - SL4 cor prata ou similar, com
estrutura e montagem</t>
  </si>
  <si>
    <t>PEDRA BRITADA N. 1 (9,5 a 19 MM) POSTO
PEDREIRA/FORNECEDOR, SEM FRETE</t>
  </si>
  <si>
    <t>CABO MULTIPOLAR DE COBRE, FLEXIVEL, CLASSE 4 OU 5,
ISOLACAO EM HEPR, COBERTURA EM PVC-ST2, ANTICHAMA BWF- B, 0,6/1 KV, 3 CONDUTORES DE 4 MM2</t>
  </si>
  <si>
    <t>CABO MULTIPOLAR DE COBRE, FLEXIVEL, CLASSE 4 OU 5,
ISOLACAO EM HEPR, COBERTURA EM PVC-ST2, ANTICHAMA BWF- B, 0,6/1 KV, 3 CONDUTORES DE 2,5 MM2</t>
  </si>
  <si>
    <t>Tê horizontal 100 x 100mm para eletrocalha metálica (ref. Mopa ou
similar)</t>
  </si>
  <si>
    <t>CABO MULTIPOLAR DE COBRE, FLEXIVEL, CLASSE 4 OU 5,
ISOLACAO EM HEPR, COBERTURA EM PVC-ST2, ANTICHAMA BWF- B, 0,6/1 KV, 3 CONDUTORES DE 6,0 MM2</t>
  </si>
  <si>
    <r>
      <rPr>
        <b/>
        <sz val="10"/>
        <rFont val="Arial"/>
        <family val="2"/>
      </rPr>
      <t>CUSTO
UNITÁRIO</t>
    </r>
  </si>
  <si>
    <r>
      <rPr>
        <b/>
        <sz val="10"/>
        <rFont val="Arial"/>
        <family val="2"/>
      </rPr>
      <t>CERCA/GRADIL NYLOFOR H=2,03M, MALHA 5 X 20CM - FIO 4,30MM, COM FIXADORES DE POLIAMIDA EM POSTE 40 x 60 MM CHUMBADOS EM BASE DE CONCRETO (EXCLUSIVE ESTA) , REVESTIDOS EM POLIESTER POR PROCESSO DE PINTURA ELETROSTÁTICA (GRADIL E POSTE), NAS CORES VERDE OU BRANCA -
FORNECIMENTO E INSTALAÇÃO</t>
    </r>
  </si>
  <si>
    <r>
      <rPr>
        <b/>
        <sz val="10"/>
        <rFont val="Arial"/>
        <family val="2"/>
      </rPr>
      <t>NVR STAND ALONE 16 CANAIS COM POE, INTELBRAS 3116P OU SIMILAR, FORNECIMENTO E INSTALAÇÃO,
INCLUI HD 4 TB PARA CFTV</t>
    </r>
  </si>
  <si>
    <r>
      <rPr>
        <b/>
        <sz val="10"/>
        <rFont val="Arial"/>
        <family val="2"/>
      </rPr>
      <t>FORNECIMENTO E INSTALAÇÃO DE ELETROCALHA METÁLICA 100 X 100 X 3000 MM (REF. VALEMAM OU
SIMILAR)</t>
    </r>
  </si>
  <si>
    <r>
      <rPr>
        <b/>
        <sz val="10"/>
        <rFont val="Arial"/>
        <family val="2"/>
      </rPr>
      <t>FORNECIMENTO E INSTALAÇÃO DE SAÍDA HORIZONTAL PARA ELETRODUTO 3/4" (REF. VL 33 VALEMAM OU
SIMILAR)</t>
    </r>
  </si>
  <si>
    <r>
      <rPr>
        <b/>
        <sz val="10"/>
        <rFont val="Arial"/>
        <family val="2"/>
      </rPr>
      <t>DISJUNTOR BIPOLAR DR - DISPOSITIVO RESIDUAL DIFERENCIAL, TIPO AC, 30MA, REF.5SM1 312-OMB,
SIEMENS OU SIMILAR</t>
    </r>
  </si>
  <si>
    <r>
      <rPr>
        <b/>
        <sz val="10"/>
        <rFont val="Arial"/>
        <family val="2"/>
      </rPr>
      <t>FORNECIMENTO E INSTALAÇÃO DE KIT GERADOR FOTOVOLTAICO 29,75KWP, INCLUINDO MÓDULOS,
INVERSORES, DUTOS, CABOS, FIXAÇÃO E PROTEÇÃO</t>
    </r>
  </si>
  <si>
    <r>
      <rPr>
        <b/>
        <sz val="10"/>
        <rFont val="Arial"/>
        <family val="2"/>
      </rPr>
      <t>PLATAFORMA ELEVATÓRIA VERTICAL HIDRÁULICA ENCLAUSURADA COM ESTRUTURA EXTERNA EM ALUMINIO IONIZADO BRANCO FECHADO EM VIDRO LAMINADO TRANSPARENTE CABINE INTERNA EM AÇO
INOXIDÁVEL</t>
    </r>
  </si>
  <si>
    <r>
      <rPr>
        <b/>
        <sz val="10"/>
        <rFont val="Arial"/>
        <family val="2"/>
      </rPr>
      <t>LAVATÓRIO LOUÇA (DECA-RAVENA REF L-91) DE CANTO, SEM COLUNA, C/SIFÃO CROMADO(DECA REF 1190), VÁLVULA CROMADA (DECA REF1600), CONJ. DE FIXAÇÃO (DECA REF SP7), TORNEIRA METAL (DECA
1190 C-40), ENGATE CROMADO, OU SIMILARES</t>
    </r>
  </si>
  <si>
    <r>
      <rPr>
        <b/>
        <sz val="10"/>
        <rFont val="Arial"/>
        <family val="2"/>
      </rPr>
      <t>TÓTEM PARA LETREIRO EM CHAPA DE ACM (ALUMÍNIO COMPOSTO) NA COR CINZA COM SÍMBOLO CLARO
ADESIVADO (M2)</t>
    </r>
  </si>
  <si>
    <r>
      <rPr>
        <b/>
        <sz val="10"/>
        <rFont val="Arial"/>
        <family val="2"/>
      </rPr>
      <t>PORTA DE MADEIRA COMPENSADA 90X210CM PARA BANHEIRO REVESTIDA COM MELAMINICO, INCLUSO
MARCO, DOBRADICAS, CHAPA ANTI-IMPACTO, BATENTES E FERRAGENS (PM3)</t>
    </r>
  </si>
  <si>
    <r>
      <rPr>
        <b/>
        <sz val="10"/>
        <rFont val="Arial"/>
        <family val="2"/>
      </rPr>
      <t>PORTAS COM ESTRUTURA DE ALUMINIO E FECHAMENTO EM VIDRO, DUAS FOLHAS DE ABRIR, INCLUSO
GUARNICOES (PV1 E PV2)</t>
    </r>
  </si>
  <si>
    <r>
      <rPr>
        <b/>
        <sz val="10"/>
        <rFont val="Arial"/>
        <family val="2"/>
      </rPr>
      <t>FORNECIMENTO E INSTALAÇÃO DE ELETROCALHA METÁLICA 50 X 50 X 3000 MM (REF. VALEMAM OU
SIMILAR)</t>
    </r>
  </si>
  <si>
    <t>DEMOLIÇÃO DE ALVENARIA DE TIJOLOS FURADOS SEM
REAPROVEITAMENTO</t>
  </si>
  <si>
    <t>PORTA DE MADEIRA COMPENSADA 90X210CM PARA BANHEIRO REVESTIDA COM MELAMINICO, INCLUSO MARCO, DOBRADICAS, CHAPA
ANTI-IMPACTO, BATENTES E FERRAGENS (PM3)</t>
  </si>
  <si>
    <t>COMPOSIÇÕES UNITÁRIAS</t>
  </si>
  <si>
    <t>ACRÉSCIMO</t>
  </si>
  <si>
    <t>SUPRESSÃO</t>
  </si>
  <si>
    <t>VALOR</t>
  </si>
  <si>
    <t>16.1</t>
  </si>
  <si>
    <t>16.2</t>
  </si>
  <si>
    <t>16.3</t>
  </si>
  <si>
    <t>16.4</t>
  </si>
  <si>
    <t>16.5</t>
  </si>
  <si>
    <t>16.6</t>
  </si>
  <si>
    <t>16.7</t>
  </si>
  <si>
    <t>FABRICAÇÃO E INSTALAÇÃO DE TESOURA INTEIRA EM AÇO, VÃO DE 12 M, PARA TELHA ONDULADA DE FIBROCIMENTO, METÁLICA, PLÁSTICA OU TERMOACÚSTICA, INCLUSO IÇAMENTO. AF_12/2015</t>
  </si>
  <si>
    <t>8.1</t>
  </si>
  <si>
    <t>8.2</t>
  </si>
  <si>
    <t>8.3</t>
  </si>
  <si>
    <t>8.4</t>
  </si>
  <si>
    <t>8.5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</si>
  <si>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</si>
  <si>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</si>
  <si>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</si>
  <si>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</si>
  <si>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</si>
  <si>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</si>
  <si>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</si>
  <si>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</si>
  <si>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</si>
  <si>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</si>
  <si>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</si>
  <si>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</si>
  <si>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</si>
  <si>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CONTRATO 55/2022</t>
  </si>
  <si>
    <t>1º TERMO ADITIVO</t>
  </si>
  <si>
    <t>3.1</t>
  </si>
  <si>
    <t>3.2</t>
  </si>
  <si>
    <t>3.3</t>
  </si>
  <si>
    <t>3.4</t>
  </si>
  <si>
    <t>ATERRO MANUAL DE VALAS COM AREIA PARA ATERRO E COMPACTAÇÃO MECANIZADA. AF_05/2016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</si>
  <si>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</si>
  <si>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</si>
  <si>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</si>
  <si>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</si>
  <si>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</si>
  <si>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</si>
  <si>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</si>
  <si>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</si>
  <si>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</si>
  <si>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</si>
  <si>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17.14</t>
  </si>
  <si>
    <t>TRANSPORTE COM CAMINHÃO BASCULANTE DE 6 M³, EM VIA URBANA PAVIMENTADA, DMT ATÉ 30 KM (UNIDADE: M3XKM). AF_07/2020</t>
  </si>
  <si>
    <t>M3XKM</t>
  </si>
  <si>
    <t>TEXTURA ACRÍLICA, APLICAÇÃO MANUAL EM PAREDE, UMA DEMÃO</t>
  </si>
  <si>
    <t>15.1</t>
  </si>
  <si>
    <t>15.2</t>
  </si>
  <si>
    <t>15.3</t>
  </si>
  <si>
    <t>13.9</t>
  </si>
  <si>
    <t>13.8</t>
  </si>
  <si>
    <t>13.6</t>
  </si>
  <si>
    <t>13.7</t>
  </si>
  <si>
    <t>13.5</t>
  </si>
  <si>
    <t>13.4</t>
  </si>
  <si>
    <t>13.3</t>
  </si>
  <si>
    <t>13.2</t>
  </si>
  <si>
    <t>13.1</t>
  </si>
  <si>
    <t>13.0</t>
  </si>
  <si>
    <t>12.0</t>
  </si>
  <si>
    <t>11.0</t>
  </si>
  <si>
    <t>11.1</t>
  </si>
  <si>
    <t>11.2</t>
  </si>
  <si>
    <t>11.3</t>
  </si>
  <si>
    <t>11.4</t>
  </si>
  <si>
    <t>11.5</t>
  </si>
  <si>
    <t>12.1</t>
  </si>
  <si>
    <t>12.2</t>
  </si>
  <si>
    <t>12.3</t>
  </si>
  <si>
    <t>12.4</t>
  </si>
  <si>
    <t>12.5</t>
  </si>
  <si>
    <t>12.6</t>
  </si>
  <si>
    <t>12.7</t>
  </si>
  <si>
    <t>10.1</t>
  </si>
  <si>
    <t>10.2</t>
  </si>
  <si>
    <t>10.3</t>
  </si>
  <si>
    <t>10.4</t>
  </si>
  <si>
    <t>10.5</t>
  </si>
  <si>
    <t>9.1</t>
  </si>
  <si>
    <t>4.1</t>
  </si>
  <si>
    <t>4.2</t>
  </si>
  <si>
    <t>5.1</t>
  </si>
  <si>
    <t>5.2</t>
  </si>
  <si>
    <t>6.1</t>
  </si>
  <si>
    <t>6.2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</si>
  <si>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</si>
  <si>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</si>
  <si>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</si>
  <si>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</si>
  <si>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</si>
  <si>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</si>
  <si>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</si>
  <si>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</si>
  <si>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</si>
  <si>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CAIXA D´ÁGUA EM POLIETILENO, 5000 LITROS, COM ACESSÓRIOS</t>
  </si>
  <si>
    <t>LUMINARIA LED REFLETOR RETANGULAR BIVOLT, LUZ BRANCA, 50 W - FORNECIMENTO E INSTALAÇÃO</t>
  </si>
  <si>
    <t>REFLEXO FINANCEIRO</t>
  </si>
  <si>
    <t>13.7.5</t>
  </si>
  <si>
    <t>LUMINÁRIA DE EMERGÊNCIA, COM 30 LÂMPADAS LED DE 2 W, SEM REATOR - FORNECIMENTO E INSTALAÇÃO. AF_02/2020</t>
  </si>
  <si>
    <t>CONTRATO+TERMO ADITIVO</t>
  </si>
  <si>
    <t>PLANILHA - 1º ADITIVO AO CONTRATO 55/2022 - REFORMA DE JECC HORTO</t>
  </si>
  <si>
    <t>BDI REFERENCIAL:</t>
  </si>
  <si>
    <t>BDI DIFERENCIADO:</t>
  </si>
  <si>
    <t>1.0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</si>
  <si>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</si>
  <si>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</si>
  <si>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</si>
  <si>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</si>
  <si>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</si>
  <si>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</si>
  <si>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</si>
  <si>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</si>
  <si>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</si>
  <si>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</si>
  <si>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</si>
  <si>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</si>
  <si>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</si>
  <si>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</si>
  <si>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</si>
  <si>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</si>
  <si>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</si>
  <si>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</si>
  <si>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</si>
  <si>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2.0</t>
  </si>
  <si>
    <t>2.1</t>
  </si>
  <si>
    <t>2.2</t>
  </si>
  <si>
    <t>2.3</t>
  </si>
  <si>
    <t>2.4</t>
  </si>
  <si>
    <t>2.5</t>
  </si>
  <si>
    <t>3.0</t>
  </si>
  <si>
    <t>4.0</t>
  </si>
  <si>
    <t>5.0</t>
  </si>
  <si>
    <t>8.0</t>
  </si>
  <si>
    <t>7.0</t>
  </si>
  <si>
    <t>6.0</t>
  </si>
  <si>
    <t>14.0</t>
  </si>
  <si>
    <t>15.0</t>
  </si>
  <si>
    <t>16.0</t>
  </si>
  <si>
    <t>17.0</t>
  </si>
  <si>
    <t>360 DIAS</t>
  </si>
  <si>
    <t>420 DIAS</t>
  </si>
  <si>
    <t>DEFLATOR</t>
  </si>
  <si>
    <t>CUSTO ATUALIZADO</t>
  </si>
  <si>
    <t>CUSTO
ATUALIZADO</t>
  </si>
  <si>
    <t>DIF.</t>
  </si>
  <si>
    <t>REEQUILIBRIO</t>
  </si>
  <si>
    <t>V. UNIT. ATUAL</t>
  </si>
  <si>
    <t>INCC 11/2021</t>
  </si>
  <si>
    <t>INCC 11/2022</t>
  </si>
  <si>
    <t>REAJUSTE</t>
  </si>
  <si>
    <t>VALORES MEDIDOS</t>
  </si>
  <si>
    <t>VALOR MEDIDO</t>
  </si>
  <si>
    <t>VALOR REEQUI.</t>
  </si>
  <si>
    <t>PGRUPO GERADOR CARENADO, 110 KVA, 380/220 V, 60 HZ, COM QUADRO AUTOMÁTICO</t>
  </si>
  <si>
    <t>330 DIAS</t>
  </si>
  <si>
    <t>390 DIAS</t>
  </si>
  <si>
    <t>REFORMA DO JECC ZONA LESTE (HORTO) DA COMARCA DE TERESINA</t>
  </si>
  <si>
    <t>Contrato</t>
  </si>
  <si>
    <t>55/2022</t>
  </si>
  <si>
    <t>Cronograma Físico-Financeiro - 1º Termo Aditivo</t>
  </si>
</sst>
</file>

<file path=xl/styles.xml><?xml version="1.0" encoding="utf-8"?>
<styleSheet xmlns="http://schemas.openxmlformats.org/spreadsheetml/2006/main">
  <numFmts count="8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000"/>
    <numFmt numFmtId="165" formatCode="0.0"/>
    <numFmt numFmtId="166" formatCode="dd\.m\.yy;@"/>
    <numFmt numFmtId="167" formatCode="0.000"/>
    <numFmt numFmtId="168" formatCode="0.0000"/>
  </numFmts>
  <fonts count="16">
    <font>
      <sz val="11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8"/>
      <color rgb="FF000000"/>
      <name val="Arial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15">
    <xf numFmtId="0" fontId="0" fillId="0" borderId="0" xfId="0"/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9" fontId="9" fillId="2" borderId="10" xfId="0" applyNumberFormat="1" applyFont="1" applyFill="1" applyBorder="1" applyAlignment="1">
      <alignment horizontal="center" vertical="center" wrapText="1"/>
    </xf>
    <xf numFmtId="44" fontId="9" fillId="2" borderId="10" xfId="0" applyNumberFormat="1" applyFont="1" applyFill="1" applyBorder="1" applyAlignment="1">
      <alignment horizontal="center" vertical="center" wrapText="1"/>
    </xf>
    <xf numFmtId="44" fontId="1" fillId="2" borderId="0" xfId="0" applyNumberFormat="1" applyFont="1" applyFill="1" applyAlignment="1">
      <alignment horizontal="center" vertical="center" wrapText="1"/>
    </xf>
    <xf numFmtId="10" fontId="8" fillId="2" borderId="10" xfId="2" applyNumberFormat="1" applyFont="1" applyFill="1" applyBorder="1" applyAlignment="1">
      <alignment horizontal="center" vertical="center" wrapText="1"/>
    </xf>
    <xf numFmtId="10" fontId="8" fillId="2" borderId="10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44" fontId="10" fillId="2" borderId="1" xfId="1" applyFont="1" applyFill="1" applyBorder="1" applyAlignment="1">
      <alignment horizontal="center" vertical="center" wrapText="1"/>
    </xf>
    <xf numFmtId="44" fontId="10" fillId="2" borderId="0" xfId="0" applyNumberFormat="1" applyFont="1" applyFill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44" fontId="11" fillId="2" borderId="1" xfId="1" applyFont="1" applyFill="1" applyBorder="1" applyAlignment="1">
      <alignment horizontal="center" vertical="center" wrapText="1"/>
    </xf>
    <xf numFmtId="44" fontId="10" fillId="2" borderId="0" xfId="1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4" fontId="10" fillId="2" borderId="7" xfId="1" applyFont="1" applyFill="1" applyBorder="1" applyAlignment="1">
      <alignment horizontal="center" vertical="center" wrapText="1"/>
    </xf>
    <xf numFmtId="2" fontId="10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shrinkToFit="1"/>
    </xf>
    <xf numFmtId="8" fontId="10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3" fillId="0" borderId="0" xfId="1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shrinkToFit="1"/>
    </xf>
    <xf numFmtId="1" fontId="9" fillId="2" borderId="1" xfId="0" applyNumberFormat="1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shrinkToFit="1"/>
    </xf>
    <xf numFmtId="167" fontId="13" fillId="2" borderId="1" xfId="0" applyNumberFormat="1" applyFont="1" applyFill="1" applyBorder="1" applyAlignment="1">
      <alignment horizontal="center" vertical="center" shrinkToFit="1"/>
    </xf>
    <xf numFmtId="0" fontId="12" fillId="2" borderId="0" xfId="0" applyFont="1" applyFill="1"/>
    <xf numFmtId="9" fontId="12" fillId="2" borderId="0" xfId="0" applyNumberFormat="1" applyFont="1" applyFill="1"/>
    <xf numFmtId="0" fontId="8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2" fillId="3" borderId="0" xfId="0" applyFont="1" applyFill="1"/>
    <xf numFmtId="0" fontId="8" fillId="3" borderId="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shrinkToFit="1"/>
    </xf>
    <xf numFmtId="167" fontId="13" fillId="3" borderId="1" xfId="0" applyNumberFormat="1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shrinkToFit="1"/>
    </xf>
    <xf numFmtId="2" fontId="13" fillId="2" borderId="0" xfId="0" applyNumberFormat="1" applyFont="1" applyFill="1" applyBorder="1" applyAlignment="1">
      <alignment horizontal="center" vertical="center" shrinkToFit="1"/>
    </xf>
    <xf numFmtId="2" fontId="9" fillId="2" borderId="0" xfId="0" applyNumberFormat="1" applyFont="1" applyFill="1" applyBorder="1" applyAlignment="1">
      <alignment horizontal="center" vertical="center" shrinkToFit="1"/>
    </xf>
    <xf numFmtId="1" fontId="9" fillId="2" borderId="0" xfId="0" applyNumberFormat="1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9" fontId="8" fillId="0" borderId="0" xfId="0" applyNumberFormat="1" applyFont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" fontId="10" fillId="2" borderId="4" xfId="0" applyNumberFormat="1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44" fontId="11" fillId="2" borderId="10" xfId="0" applyNumberFormat="1" applyFont="1" applyFill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center" vertical="center" shrinkToFit="1"/>
    </xf>
    <xf numFmtId="165" fontId="6" fillId="4" borderId="1" xfId="0" applyNumberFormat="1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44" fontId="10" fillId="4" borderId="1" xfId="1" applyFont="1" applyFill="1" applyBorder="1" applyAlignment="1">
      <alignment horizontal="center" vertical="center" wrapText="1"/>
    </xf>
    <xf numFmtId="44" fontId="5" fillId="4" borderId="1" xfId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10" fontId="10" fillId="4" borderId="0" xfId="2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2" fontId="11" fillId="2" borderId="10" xfId="0" applyNumberFormat="1" applyFont="1" applyFill="1" applyBorder="1" applyAlignment="1">
      <alignment horizontal="center" vertical="center" wrapText="1"/>
    </xf>
    <xf numFmtId="43" fontId="11" fillId="2" borderId="10" xfId="3" applyFont="1" applyFill="1" applyBorder="1" applyAlignment="1">
      <alignment horizontal="center" vertical="center" wrapText="1"/>
    </xf>
    <xf numFmtId="43" fontId="5" fillId="4" borderId="10" xfId="3" applyFont="1" applyFill="1" applyBorder="1" applyAlignment="1">
      <alignment horizontal="center" vertical="center" wrapText="1"/>
    </xf>
    <xf numFmtId="43" fontId="11" fillId="4" borderId="10" xfId="3" applyFont="1" applyFill="1" applyBorder="1" applyAlignment="1">
      <alignment horizontal="center" vertical="center" wrapText="1"/>
    </xf>
    <xf numFmtId="2" fontId="10" fillId="2" borderId="10" xfId="0" applyNumberFormat="1" applyFont="1" applyFill="1" applyBorder="1" applyAlignment="1">
      <alignment horizontal="center" vertical="center" shrinkToFit="1"/>
    </xf>
    <xf numFmtId="4" fontId="10" fillId="2" borderId="0" xfId="0" applyNumberFormat="1" applyFont="1" applyFill="1" applyAlignment="1">
      <alignment horizontal="center" vertical="center"/>
    </xf>
    <xf numFmtId="10" fontId="10" fillId="2" borderId="10" xfId="2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center" vertical="center" wrapText="1"/>
    </xf>
    <xf numFmtId="44" fontId="10" fillId="5" borderId="1" xfId="1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43" fontId="5" fillId="5" borderId="10" xfId="3" applyFont="1" applyFill="1" applyBorder="1" applyAlignment="1">
      <alignment horizontal="center" vertical="center" wrapText="1"/>
    </xf>
    <xf numFmtId="44" fontId="11" fillId="5" borderId="10" xfId="0" applyNumberFormat="1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 shrinkToFit="1"/>
    </xf>
    <xf numFmtId="43" fontId="5" fillId="0" borderId="10" xfId="3" applyFont="1" applyFill="1" applyBorder="1" applyAlignment="1">
      <alignment horizontal="center" vertical="center" wrapText="1"/>
    </xf>
    <xf numFmtId="0" fontId="10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 wrapText="1"/>
    </xf>
    <xf numFmtId="9" fontId="10" fillId="7" borderId="0" xfId="0" applyNumberFormat="1" applyFont="1" applyFill="1" applyAlignment="1">
      <alignment horizontal="center" vertical="center"/>
    </xf>
    <xf numFmtId="43" fontId="10" fillId="2" borderId="10" xfId="3" applyFont="1" applyFill="1" applyBorder="1" applyAlignment="1">
      <alignment horizontal="center" vertical="center" shrinkToFit="1"/>
    </xf>
    <xf numFmtId="165" fontId="10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44" fontId="11" fillId="0" borderId="1" xfId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shrinkToFit="1"/>
    </xf>
    <xf numFmtId="2" fontId="10" fillId="0" borderId="10" xfId="0" applyNumberFormat="1" applyFont="1" applyFill="1" applyBorder="1" applyAlignment="1">
      <alignment horizontal="center" vertical="center" shrinkToFit="1"/>
    </xf>
    <xf numFmtId="1" fontId="10" fillId="0" borderId="10" xfId="0" applyNumberFormat="1" applyFont="1" applyFill="1" applyBorder="1" applyAlignment="1">
      <alignment horizontal="center" vertical="center" shrinkToFit="1"/>
    </xf>
    <xf numFmtId="44" fontId="1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43" fontId="5" fillId="0" borderId="0" xfId="3" applyFont="1" applyFill="1" applyBorder="1" applyAlignment="1">
      <alignment horizontal="center" vertical="center" wrapText="1"/>
    </xf>
    <xf numFmtId="10" fontId="10" fillId="2" borderId="0" xfId="2" applyNumberFormat="1" applyFont="1" applyFill="1" applyBorder="1" applyAlignment="1">
      <alignment horizontal="right" vertical="center" wrapText="1"/>
    </xf>
    <xf numFmtId="43" fontId="11" fillId="2" borderId="1" xfId="3" applyFont="1" applyFill="1" applyBorder="1" applyAlignment="1">
      <alignment horizontal="center" vertical="center" wrapText="1"/>
    </xf>
    <xf numFmtId="43" fontId="5" fillId="4" borderId="1" xfId="3" applyFont="1" applyFill="1" applyBorder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center" vertical="center" shrinkToFit="1"/>
    </xf>
    <xf numFmtId="43" fontId="11" fillId="5" borderId="10" xfId="3" applyFont="1" applyFill="1" applyBorder="1" applyAlignment="1">
      <alignment horizontal="center" vertical="center" wrapText="1"/>
    </xf>
    <xf numFmtId="43" fontId="5" fillId="5" borderId="1" xfId="3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/>
    </xf>
    <xf numFmtId="10" fontId="5" fillId="0" borderId="10" xfId="2" applyNumberFormat="1" applyFont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 wrapText="1"/>
    </xf>
    <xf numFmtId="2" fontId="5" fillId="4" borderId="18" xfId="0" applyNumberFormat="1" applyFont="1" applyFill="1" applyBorder="1" applyAlignment="1">
      <alignment horizontal="center" vertical="center" wrapText="1"/>
    </xf>
    <xf numFmtId="44" fontId="5" fillId="4" borderId="18" xfId="1" applyFont="1" applyFill="1" applyBorder="1" applyAlignment="1">
      <alignment horizontal="center" vertical="center" wrapText="1"/>
    </xf>
    <xf numFmtId="44" fontId="6" fillId="4" borderId="18" xfId="1" applyFont="1" applyFill="1" applyBorder="1" applyAlignment="1">
      <alignment horizontal="center" vertical="center" wrapText="1"/>
    </xf>
    <xf numFmtId="2" fontId="5" fillId="4" borderId="10" xfId="0" applyNumberFormat="1" applyFont="1" applyFill="1" applyBorder="1" applyAlignment="1">
      <alignment horizontal="center" vertical="center" wrapText="1"/>
    </xf>
    <xf numFmtId="17" fontId="5" fillId="0" borderId="10" xfId="0" applyNumberFormat="1" applyFont="1" applyBorder="1" applyAlignment="1">
      <alignment horizontal="center" vertical="center"/>
    </xf>
    <xf numFmtId="10" fontId="5" fillId="0" borderId="0" xfId="2" applyNumberFormat="1" applyFont="1" applyBorder="1" applyAlignment="1">
      <alignment horizontal="center" vertical="center"/>
    </xf>
    <xf numFmtId="0" fontId="12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shrinkToFit="1"/>
    </xf>
    <xf numFmtId="165" fontId="13" fillId="0" borderId="1" xfId="0" applyNumberFormat="1" applyFont="1" applyFill="1" applyBorder="1" applyAlignment="1">
      <alignment horizontal="center" vertical="center" shrinkToFit="1"/>
    </xf>
    <xf numFmtId="1" fontId="13" fillId="0" borderId="1" xfId="0" applyNumberFormat="1" applyFont="1" applyFill="1" applyBorder="1" applyAlignment="1">
      <alignment horizontal="center" vertical="center" shrinkToFit="1"/>
    </xf>
    <xf numFmtId="2" fontId="11" fillId="2" borderId="5" xfId="0" applyNumberFormat="1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43" fontId="11" fillId="4" borderId="20" xfId="3" applyFont="1" applyFill="1" applyBorder="1" applyAlignment="1">
      <alignment horizontal="center" vertical="center" wrapText="1"/>
    </xf>
    <xf numFmtId="44" fontId="11" fillId="2" borderId="20" xfId="0" applyNumberFormat="1" applyFont="1" applyFill="1" applyBorder="1" applyAlignment="1">
      <alignment horizontal="center" vertical="center" wrapText="1"/>
    </xf>
    <xf numFmtId="43" fontId="5" fillId="4" borderId="20" xfId="3" applyFont="1" applyFill="1" applyBorder="1" applyAlignment="1">
      <alignment horizontal="center" vertical="center" wrapText="1"/>
    </xf>
    <xf numFmtId="43" fontId="11" fillId="2" borderId="20" xfId="3" applyFont="1" applyFill="1" applyBorder="1" applyAlignment="1">
      <alignment horizontal="center" vertical="center" wrapText="1"/>
    </xf>
    <xf numFmtId="43" fontId="5" fillId="5" borderId="20" xfId="3" applyFont="1" applyFill="1" applyBorder="1" applyAlignment="1">
      <alignment horizontal="center" vertical="center" wrapText="1"/>
    </xf>
    <xf numFmtId="43" fontId="5" fillId="5" borderId="4" xfId="3" applyFont="1" applyFill="1" applyBorder="1" applyAlignment="1">
      <alignment horizontal="center" vertical="center" wrapText="1"/>
    </xf>
    <xf numFmtId="43" fontId="11" fillId="5" borderId="20" xfId="3" applyFont="1" applyFill="1" applyBorder="1" applyAlignment="1">
      <alignment horizontal="center" vertical="center" wrapText="1"/>
    </xf>
    <xf numFmtId="44" fontId="11" fillId="5" borderId="20" xfId="0" applyNumberFormat="1" applyFont="1" applyFill="1" applyBorder="1" applyAlignment="1">
      <alignment horizontal="center" vertical="center" wrapText="1"/>
    </xf>
    <xf numFmtId="44" fontId="11" fillId="0" borderId="20" xfId="0" applyNumberFormat="1" applyFont="1" applyFill="1" applyBorder="1" applyAlignment="1">
      <alignment horizontal="center" vertical="center" wrapText="1"/>
    </xf>
    <xf numFmtId="2" fontId="11" fillId="4" borderId="5" xfId="0" applyNumberFormat="1" applyFont="1" applyFill="1" applyBorder="1" applyAlignment="1">
      <alignment horizontal="center" vertical="center" wrapText="1"/>
    </xf>
    <xf numFmtId="2" fontId="5" fillId="4" borderId="5" xfId="0" applyNumberFormat="1" applyFont="1" applyFill="1" applyBorder="1" applyAlignment="1">
      <alignment horizontal="center" vertical="center" wrapText="1"/>
    </xf>
    <xf numFmtId="2" fontId="11" fillId="5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4" fontId="11" fillId="2" borderId="16" xfId="0" applyNumberFormat="1" applyFont="1" applyFill="1" applyBorder="1" applyAlignment="1">
      <alignment horizontal="center" vertical="center" wrapText="1"/>
    </xf>
    <xf numFmtId="2" fontId="11" fillId="2" borderId="23" xfId="0" applyNumberFormat="1" applyFont="1" applyFill="1" applyBorder="1" applyAlignment="1">
      <alignment horizontal="center" vertical="center" wrapText="1"/>
    </xf>
    <xf numFmtId="43" fontId="11" fillId="2" borderId="24" xfId="3" applyFont="1" applyFill="1" applyBorder="1" applyAlignment="1">
      <alignment horizontal="center" vertical="center" wrapText="1"/>
    </xf>
    <xf numFmtId="44" fontId="11" fillId="2" borderId="17" xfId="0" applyNumberFormat="1" applyFont="1" applyFill="1" applyBorder="1" applyAlignment="1">
      <alignment horizontal="center" vertical="center" wrapText="1"/>
    </xf>
    <xf numFmtId="2" fontId="11" fillId="2" borderId="25" xfId="0" applyNumberFormat="1" applyFont="1" applyFill="1" applyBorder="1" applyAlignment="1">
      <alignment horizontal="center" vertical="center" wrapText="1"/>
    </xf>
    <xf numFmtId="43" fontId="11" fillId="2" borderId="18" xfId="3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 wrapText="1"/>
    </xf>
    <xf numFmtId="44" fontId="5" fillId="4" borderId="10" xfId="1" applyFont="1" applyFill="1" applyBorder="1" applyAlignment="1">
      <alignment horizontal="center" vertical="center" wrapText="1"/>
    </xf>
    <xf numFmtId="43" fontId="5" fillId="0" borderId="27" xfId="3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43" fontId="10" fillId="2" borderId="0" xfId="0" applyNumberFormat="1" applyFont="1" applyFill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44" fontId="5" fillId="6" borderId="19" xfId="1" applyFont="1" applyFill="1" applyBorder="1" applyAlignment="1">
      <alignment horizontal="center" vertical="center" wrapText="1"/>
    </xf>
    <xf numFmtId="44" fontId="5" fillId="6" borderId="16" xfId="1" applyFont="1" applyFill="1" applyBorder="1" applyAlignment="1">
      <alignment horizontal="center" vertical="center" wrapText="1"/>
    </xf>
    <xf numFmtId="2" fontId="5" fillId="9" borderId="19" xfId="0" applyNumberFormat="1" applyFont="1" applyFill="1" applyBorder="1" applyAlignment="1">
      <alignment horizontal="center" vertical="center" wrapText="1"/>
    </xf>
    <xf numFmtId="2" fontId="5" fillId="9" borderId="9" xfId="0" applyNumberFormat="1" applyFont="1" applyFill="1" applyBorder="1" applyAlignment="1">
      <alignment horizontal="center" vertical="center" wrapText="1"/>
    </xf>
    <xf numFmtId="44" fontId="5" fillId="9" borderId="18" xfId="1" applyFont="1" applyFill="1" applyBorder="1" applyAlignment="1">
      <alignment horizontal="center" vertical="center" wrapText="1"/>
    </xf>
    <xf numFmtId="44" fontId="6" fillId="9" borderId="18" xfId="1" applyFont="1" applyFill="1" applyBorder="1" applyAlignment="1">
      <alignment horizontal="center" vertical="center" wrapText="1"/>
    </xf>
    <xf numFmtId="2" fontId="5" fillId="9" borderId="21" xfId="0" applyNumberFormat="1" applyFont="1" applyFill="1" applyBorder="1" applyAlignment="1">
      <alignment horizontal="center" vertical="center" wrapText="1"/>
    </xf>
    <xf numFmtId="2" fontId="5" fillId="9" borderId="10" xfId="0" applyNumberFormat="1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3" fontId="11" fillId="0" borderId="10" xfId="3" applyFont="1" applyFill="1" applyBorder="1" applyAlignment="1">
      <alignment horizontal="center" vertical="center" wrapText="1"/>
    </xf>
    <xf numFmtId="43" fontId="11" fillId="0" borderId="20" xfId="3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 wrapText="1"/>
    </xf>
    <xf numFmtId="43" fontId="11" fillId="0" borderId="1" xfId="3" applyFont="1" applyFill="1" applyBorder="1" applyAlignment="1">
      <alignment horizontal="center" vertical="center" wrapText="1"/>
    </xf>
    <xf numFmtId="44" fontId="3" fillId="0" borderId="0" xfId="1" applyFont="1" applyFill="1" applyAlignment="1">
      <alignment horizontal="center" vertical="center"/>
    </xf>
    <xf numFmtId="44" fontId="3" fillId="0" borderId="0" xfId="0" applyNumberFormat="1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3" fontId="8" fillId="2" borderId="10" xfId="3" applyFont="1" applyFill="1" applyBorder="1" applyAlignment="1">
      <alignment horizontal="center" vertical="center" wrapText="1"/>
    </xf>
    <xf numFmtId="43" fontId="0" fillId="2" borderId="0" xfId="0" applyNumberFormat="1" applyFill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44" fontId="0" fillId="2" borderId="0" xfId="0" applyNumberForma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0" fontId="13" fillId="2" borderId="0" xfId="0" applyNumberFormat="1" applyFont="1" applyFill="1" applyBorder="1" applyAlignment="1">
      <alignment horizontal="center" vertical="center" wrapText="1"/>
    </xf>
    <xf numFmtId="10" fontId="8" fillId="2" borderId="0" xfId="2" applyNumberFormat="1" applyFont="1" applyFill="1" applyBorder="1" applyAlignment="1">
      <alignment horizontal="center" vertical="center" wrapText="1"/>
    </xf>
    <xf numFmtId="10" fontId="8" fillId="2" borderId="0" xfId="0" applyNumberFormat="1" applyFont="1" applyFill="1" applyBorder="1" applyAlignment="1">
      <alignment horizontal="center" vertical="center" wrapText="1"/>
    </xf>
    <xf numFmtId="43" fontId="8" fillId="2" borderId="0" xfId="3" applyFont="1" applyFill="1" applyBorder="1" applyAlignment="1">
      <alignment horizontal="center" vertical="center" wrapText="1"/>
    </xf>
    <xf numFmtId="2" fontId="9" fillId="2" borderId="0" xfId="0" applyNumberFormat="1" applyFont="1" applyFill="1" applyBorder="1" applyAlignment="1">
      <alignment horizontal="center" vertical="center" wrapText="1"/>
    </xf>
    <xf numFmtId="10" fontId="1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3" fontId="12" fillId="0" borderId="10" xfId="3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4" fontId="9" fillId="0" borderId="10" xfId="0" applyNumberFormat="1" applyFont="1" applyFill="1" applyBorder="1" applyAlignment="1">
      <alignment horizontal="center" vertical="center" wrapText="1"/>
    </xf>
    <xf numFmtId="9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4" fontId="9" fillId="0" borderId="10" xfId="1" applyFont="1" applyFill="1" applyBorder="1" applyAlignment="1">
      <alignment horizontal="center" vertical="center" wrapText="1"/>
    </xf>
    <xf numFmtId="9" fontId="9" fillId="0" borderId="10" xfId="0" applyNumberFormat="1" applyFont="1" applyFill="1" applyBorder="1" applyAlignment="1">
      <alignment horizontal="center" vertical="center" wrapText="1"/>
    </xf>
    <xf numFmtId="43" fontId="8" fillId="0" borderId="10" xfId="3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8" fillId="2" borderId="1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2" fontId="13" fillId="0" borderId="0" xfId="0" applyNumberFormat="1" applyFont="1" applyFill="1" applyBorder="1" applyAlignment="1">
      <alignment horizontal="center" vertical="center" shrinkToFit="1"/>
    </xf>
    <xf numFmtId="2" fontId="9" fillId="0" borderId="1" xfId="0" applyNumberFormat="1" applyFont="1" applyFill="1" applyBorder="1" applyAlignment="1">
      <alignment horizontal="center" vertical="center" shrinkToFit="1"/>
    </xf>
    <xf numFmtId="2" fontId="9" fillId="0" borderId="0" xfId="0" applyNumberFormat="1" applyFont="1" applyFill="1" applyBorder="1" applyAlignment="1">
      <alignment horizontal="center" vertical="center" shrinkToFit="1"/>
    </xf>
    <xf numFmtId="1" fontId="9" fillId="0" borderId="1" xfId="0" applyNumberFormat="1" applyFont="1" applyFill="1" applyBorder="1" applyAlignment="1">
      <alignment horizontal="center" vertical="center" shrinkToFit="1"/>
    </xf>
    <xf numFmtId="1" fontId="9" fillId="0" borderId="0" xfId="0" applyNumberFormat="1" applyFont="1" applyFill="1" applyBorder="1" applyAlignment="1">
      <alignment horizontal="center" vertical="center" shrinkToFit="1"/>
    </xf>
    <xf numFmtId="168" fontId="13" fillId="0" borderId="1" xfId="0" applyNumberFormat="1" applyFont="1" applyFill="1" applyBorder="1" applyAlignment="1">
      <alignment horizontal="center" vertical="center" shrinkToFit="1"/>
    </xf>
    <xf numFmtId="167" fontId="13" fillId="0" borderId="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wrapText="1"/>
    </xf>
    <xf numFmtId="43" fontId="13" fillId="0" borderId="1" xfId="3" applyFont="1" applyFill="1" applyBorder="1" applyAlignment="1">
      <alignment horizontal="center" vertical="center" shrinkToFit="1"/>
    </xf>
    <xf numFmtId="43" fontId="13" fillId="0" borderId="0" xfId="3" applyFont="1" applyFill="1" applyBorder="1" applyAlignment="1">
      <alignment horizontal="center" vertical="center" shrinkToFit="1"/>
    </xf>
    <xf numFmtId="4" fontId="8" fillId="0" borderId="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/>
    <xf numFmtId="0" fontId="12" fillId="0" borderId="0" xfId="0" applyFont="1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/>
    </xf>
    <xf numFmtId="0" fontId="5" fillId="9" borderId="2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9" borderId="22" xfId="0" applyFont="1" applyFill="1" applyBorder="1" applyAlignment="1">
      <alignment horizontal="center" vertical="center" wrapText="1"/>
    </xf>
    <xf numFmtId="0" fontId="5" fillId="9" borderId="2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134470</xdr:colOff>
      <xdr:row>0</xdr:row>
      <xdr:rowOff>0</xdr:rowOff>
    </xdr:from>
    <xdr:to>
      <xdr:col>3</xdr:col>
      <xdr:colOff>366805</xdr:colOff>
      <xdr:row>8</xdr:row>
      <xdr:rowOff>123353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13E40BC9-9CB6-4AA8-8D5A-9C5D381D30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980" t="17781" r="26720" b="20730"/>
        <a:stretch/>
      </xdr:blipFill>
      <xdr:spPr>
        <a:xfrm>
          <a:off x="134470" y="0"/>
          <a:ext cx="2581088" cy="1485988"/>
        </a:xfrm>
        <a:prstGeom prst="rect">
          <a:avLst/>
        </a:prstGeom>
      </xdr:spPr>
    </xdr:pic>
    <xdr:clientData/>
  </xdr:twoCellAnchor>
  <xdr:twoCellAnchor editAs="oneCell">
    <xdr:from>
      <xdr:col>0</xdr:col>
      <xdr:colOff>134470</xdr:colOff>
      <xdr:row>0</xdr:row>
      <xdr:rowOff>0</xdr:rowOff>
    </xdr:from>
    <xdr:to>
      <xdr:col>3</xdr:col>
      <xdr:colOff>351565</xdr:colOff>
      <xdr:row>8</xdr:row>
      <xdr:rowOff>123353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ECE4B133-9088-4DEF-8E54-2444BF8921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980" t="17781" r="26720" b="20730"/>
        <a:stretch/>
      </xdr:blipFill>
      <xdr:spPr>
        <a:xfrm>
          <a:off x="134470" y="0"/>
          <a:ext cx="2561366" cy="14644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10</xdr:row>
      <xdr:rowOff>25401</xdr:rowOff>
    </xdr:from>
    <xdr:to>
      <xdr:col>12</xdr:col>
      <xdr:colOff>575975</xdr:colOff>
      <xdr:row>53</xdr:row>
      <xdr:rowOff>94674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4A8858E5-88DD-463D-86F1-3E46DCE32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" y="1803401"/>
          <a:ext cx="8627775" cy="7714673"/>
        </a:xfrm>
        <a:prstGeom prst="rect">
          <a:avLst/>
        </a:prstGeom>
      </xdr:spPr>
    </xdr:pic>
    <xdr:clientData/>
  </xdr:twoCellAnchor>
  <xdr:twoCellAnchor editAs="oneCell">
    <xdr:from>
      <xdr:col>0</xdr:col>
      <xdr:colOff>317500</xdr:colOff>
      <xdr:row>1</xdr:row>
      <xdr:rowOff>127000</xdr:rowOff>
    </xdr:from>
    <xdr:to>
      <xdr:col>3</xdr:col>
      <xdr:colOff>457200</xdr:colOff>
      <xdr:row>8</xdr:row>
      <xdr:rowOff>126823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FA5448AE-A47E-4DB4-9D48-AC093BA439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4980" t="17781" r="26720" b="20730"/>
        <a:stretch/>
      </xdr:blipFill>
      <xdr:spPr>
        <a:xfrm>
          <a:off x="317500" y="304800"/>
          <a:ext cx="2159000" cy="12444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10</xdr:row>
      <xdr:rowOff>0</xdr:rowOff>
    </xdr:from>
    <xdr:to>
      <xdr:col>17</xdr:col>
      <xdr:colOff>473460</xdr:colOff>
      <xdr:row>48</xdr:row>
      <xdr:rowOff>160972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70943D79-7274-412C-8A32-DA31A28EC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" y="0"/>
          <a:ext cx="11903460" cy="69173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A330"/>
  <sheetViews>
    <sheetView tabSelected="1" view="pageBreakPreview" zoomScale="50" zoomScaleNormal="70" zoomScaleSheetLayoutView="50" workbookViewId="0">
      <selection activeCell="AB14" sqref="AB14"/>
    </sheetView>
  </sheetViews>
  <sheetFormatPr defaultColWidth="8.75" defaultRowHeight="15"/>
  <cols>
    <col min="1" max="1" width="7.625" style="11" bestFit="1" customWidth="1"/>
    <col min="2" max="2" width="56.125" style="11" customWidth="1"/>
    <col min="3" max="3" width="6.25" style="11" bestFit="1" customWidth="1"/>
    <col min="4" max="4" width="8.75" style="25" bestFit="1" customWidth="1"/>
    <col min="5" max="5" width="15" style="20" customWidth="1"/>
    <col min="6" max="6" width="3.75" style="20" customWidth="1"/>
    <col min="7" max="7" width="15.25" style="20" customWidth="1"/>
    <col min="8" max="8" width="18" style="20" customWidth="1"/>
    <col min="9" max="9" width="14.75" style="11" customWidth="1"/>
    <col min="10" max="10" width="9.125" style="11" customWidth="1"/>
    <col min="11" max="11" width="9.125" style="11" hidden="1" customWidth="1"/>
    <col min="12" max="12" width="19" style="11" hidden="1" customWidth="1"/>
    <col min="13" max="13" width="13.5" style="11" customWidth="1"/>
    <col min="14" max="14" width="15.75" style="11" customWidth="1"/>
    <col min="15" max="15" width="9.125" style="11" customWidth="1"/>
    <col min="16" max="16" width="16.375" style="11" customWidth="1"/>
    <col min="17" max="17" width="9.125" style="11" customWidth="1"/>
    <col min="18" max="18" width="16.125" style="11" customWidth="1"/>
    <col min="19" max="19" width="12.375" style="11" customWidth="1"/>
    <col min="20" max="20" width="12.5" style="11" customWidth="1"/>
    <col min="21" max="21" width="12.75" style="11" customWidth="1"/>
    <col min="22" max="22" width="15.75" style="11" customWidth="1"/>
    <col min="23" max="23" width="12.625" style="11" customWidth="1"/>
    <col min="24" max="24" width="18.375" style="11" customWidth="1"/>
    <col min="25" max="25" width="19.75" style="11" hidden="1" customWidth="1"/>
    <col min="26" max="26" width="16.5" style="11" bestFit="1" customWidth="1"/>
    <col min="27" max="27" width="9.125" style="11" bestFit="1" customWidth="1"/>
    <col min="28" max="16384" width="8.75" style="11"/>
  </cols>
  <sheetData>
    <row r="4" spans="1:25" ht="38.25" customHeight="1">
      <c r="A4" s="277" t="s">
        <v>1766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</row>
    <row r="5" spans="1:25" ht="21" customHeight="1"/>
    <row r="6" spans="1:25" ht="15.75">
      <c r="G6" s="278" t="s">
        <v>1813</v>
      </c>
      <c r="H6" s="278"/>
      <c r="I6" s="184">
        <v>957.98400000000004</v>
      </c>
      <c r="J6" s="278" t="s">
        <v>25</v>
      </c>
      <c r="K6" s="278"/>
      <c r="L6" s="278"/>
      <c r="M6" s="278"/>
      <c r="N6" s="278"/>
      <c r="O6" s="278"/>
      <c r="P6" s="145">
        <v>44348</v>
      </c>
      <c r="R6" s="278" t="s">
        <v>1767</v>
      </c>
      <c r="S6" s="278"/>
      <c r="T6" s="278"/>
      <c r="U6" s="278"/>
      <c r="V6" s="278"/>
      <c r="W6" s="278"/>
      <c r="X6" s="138">
        <v>0.24729999999999999</v>
      </c>
    </row>
    <row r="7" spans="1:25" ht="15.75">
      <c r="G7" s="278" t="s">
        <v>1814</v>
      </c>
      <c r="H7" s="278"/>
      <c r="I7" s="184">
        <v>1048.4290000000001</v>
      </c>
      <c r="J7" s="278" t="s">
        <v>40</v>
      </c>
      <c r="K7" s="278"/>
      <c r="L7" s="278"/>
      <c r="M7" s="278"/>
      <c r="N7" s="278"/>
      <c r="O7" s="278"/>
      <c r="P7" s="145">
        <v>44287</v>
      </c>
      <c r="R7" s="278" t="s">
        <v>1768</v>
      </c>
      <c r="S7" s="278"/>
      <c r="T7" s="278"/>
      <c r="U7" s="278"/>
      <c r="V7" s="278"/>
      <c r="W7" s="278"/>
      <c r="X7" s="139">
        <v>0.16769999999999999</v>
      </c>
    </row>
    <row r="8" spans="1:25" ht="15.75">
      <c r="J8" s="284"/>
      <c r="K8" s="284"/>
      <c r="L8" s="284"/>
      <c r="M8" s="284"/>
      <c r="N8" s="284"/>
      <c r="O8" s="284"/>
      <c r="P8" s="146"/>
      <c r="R8" s="278" t="s">
        <v>1807</v>
      </c>
      <c r="S8" s="278"/>
      <c r="T8" s="278"/>
      <c r="U8" s="278"/>
      <c r="V8" s="278"/>
      <c r="W8" s="278"/>
      <c r="X8" s="139">
        <f>(100-22.11)%</f>
        <v>0.77890000000000004</v>
      </c>
    </row>
    <row r="10" spans="1:25" s="113" customFormat="1" ht="35.25" customHeight="1">
      <c r="A10" s="283" t="s">
        <v>1691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68" t="s">
        <v>1816</v>
      </c>
      <c r="L10" s="269"/>
      <c r="M10" s="266" t="s">
        <v>1815</v>
      </c>
      <c r="N10" s="267"/>
      <c r="O10" s="280" t="s">
        <v>1692</v>
      </c>
      <c r="P10" s="280"/>
      <c r="Q10" s="280"/>
      <c r="R10" s="280"/>
      <c r="S10" s="280"/>
      <c r="T10" s="280"/>
      <c r="U10" s="280"/>
      <c r="V10" s="280"/>
      <c r="W10" s="280"/>
      <c r="X10" s="280"/>
    </row>
    <row r="11" spans="1:25" s="113" customFormat="1" ht="27.75" customHeight="1">
      <c r="A11" s="282"/>
      <c r="B11" s="282"/>
      <c r="C11" s="282"/>
      <c r="D11" s="282"/>
      <c r="E11" s="282"/>
      <c r="F11" s="282"/>
      <c r="G11" s="282"/>
      <c r="H11" s="282"/>
      <c r="I11" s="282"/>
      <c r="J11" s="282"/>
      <c r="K11" s="183"/>
      <c r="L11" s="183"/>
      <c r="M11" s="190"/>
      <c r="N11" s="190"/>
      <c r="O11" s="279" t="s">
        <v>1662</v>
      </c>
      <c r="P11" s="279"/>
      <c r="Q11" s="279" t="s">
        <v>1663</v>
      </c>
      <c r="R11" s="281"/>
      <c r="S11" s="281" t="s">
        <v>1811</v>
      </c>
      <c r="T11" s="285"/>
      <c r="U11" s="285"/>
      <c r="V11" s="286"/>
      <c r="W11" s="279" t="s">
        <v>1762</v>
      </c>
      <c r="X11" s="279"/>
      <c r="Y11" s="114"/>
    </row>
    <row r="12" spans="1:25" s="113" customFormat="1" ht="63">
      <c r="A12" s="140" t="s">
        <v>940</v>
      </c>
      <c r="B12" s="140" t="s">
        <v>941</v>
      </c>
      <c r="C12" s="140" t="s">
        <v>942</v>
      </c>
      <c r="D12" s="141" t="s">
        <v>943</v>
      </c>
      <c r="E12" s="142" t="s">
        <v>944</v>
      </c>
      <c r="F12" s="142" t="s">
        <v>944</v>
      </c>
      <c r="G12" s="143" t="s">
        <v>945</v>
      </c>
      <c r="H12" s="142" t="s">
        <v>946</v>
      </c>
      <c r="I12" s="140" t="s">
        <v>947</v>
      </c>
      <c r="J12" s="185" t="s">
        <v>948</v>
      </c>
      <c r="K12" s="144" t="s">
        <v>943</v>
      </c>
      <c r="L12" s="186" t="s">
        <v>946</v>
      </c>
      <c r="M12" s="191" t="s">
        <v>944</v>
      </c>
      <c r="N12" s="192" t="s">
        <v>946</v>
      </c>
      <c r="O12" s="193" t="s">
        <v>943</v>
      </c>
      <c r="P12" s="193" t="s">
        <v>1664</v>
      </c>
      <c r="Q12" s="193" t="s">
        <v>943</v>
      </c>
      <c r="R12" s="194" t="s">
        <v>1664</v>
      </c>
      <c r="S12" s="195" t="s">
        <v>1812</v>
      </c>
      <c r="T12" s="196" t="s">
        <v>945</v>
      </c>
      <c r="U12" s="195" t="s">
        <v>946</v>
      </c>
      <c r="V12" s="195" t="s">
        <v>1810</v>
      </c>
      <c r="W12" s="197" t="s">
        <v>943</v>
      </c>
      <c r="X12" s="198" t="s">
        <v>1664</v>
      </c>
      <c r="Y12" s="115">
        <v>0.24</v>
      </c>
    </row>
    <row r="13" spans="1:25">
      <c r="A13" s="12"/>
      <c r="B13" s="12"/>
      <c r="C13" s="12"/>
      <c r="D13" s="13"/>
      <c r="E13" s="14"/>
      <c r="F13" s="14"/>
      <c r="G13" s="14"/>
      <c r="H13" s="14"/>
      <c r="I13" s="12"/>
      <c r="J13" s="76"/>
      <c r="K13" s="81"/>
      <c r="L13" s="81"/>
      <c r="M13" s="81"/>
      <c r="N13" s="81"/>
      <c r="O13" s="81"/>
      <c r="P13" s="81"/>
      <c r="Q13" s="81"/>
      <c r="R13" s="157"/>
      <c r="S13" s="81"/>
      <c r="T13" s="81"/>
      <c r="U13" s="81"/>
      <c r="V13" s="81"/>
      <c r="W13" s="78"/>
      <c r="X13" s="78"/>
      <c r="Y13" s="15">
        <f>H325</f>
        <v>1535878.9399999997</v>
      </c>
    </row>
    <row r="14" spans="1:25" s="94" customFormat="1" ht="15.75">
      <c r="A14" s="85" t="s">
        <v>1769</v>
      </c>
      <c r="B14" s="86" t="s">
        <v>949</v>
      </c>
      <c r="C14" s="87"/>
      <c r="D14" s="88"/>
      <c r="E14" s="89"/>
      <c r="F14" s="89"/>
      <c r="G14" s="89"/>
      <c r="H14" s="97">
        <f>SUM(H15:H33)</f>
        <v>30742.43</v>
      </c>
      <c r="I14" s="87"/>
      <c r="J14" s="91"/>
      <c r="K14" s="92"/>
      <c r="L14" s="97">
        <f>SUM(L15:L33)</f>
        <v>30742.43</v>
      </c>
      <c r="M14" s="92"/>
      <c r="N14" s="97">
        <v>0</v>
      </c>
      <c r="O14" s="92"/>
      <c r="P14" s="98">
        <v>0</v>
      </c>
      <c r="Q14" s="92"/>
      <c r="R14" s="158">
        <v>0</v>
      </c>
      <c r="S14" s="98"/>
      <c r="T14" s="98"/>
      <c r="U14" s="98"/>
      <c r="V14" s="98"/>
      <c r="W14" s="167"/>
      <c r="X14" s="130">
        <v>30742.43</v>
      </c>
      <c r="Y14" s="93">
        <f>1-(Y13/1971866.46)</f>
        <v>0.22110397881609101</v>
      </c>
    </row>
    <row r="15" spans="1:25">
      <c r="A15" s="16" t="s">
        <v>1770</v>
      </c>
      <c r="B15" s="17" t="s">
        <v>19</v>
      </c>
      <c r="C15" s="17" t="s">
        <v>202</v>
      </c>
      <c r="D15" s="18">
        <v>27</v>
      </c>
      <c r="E15" s="19">
        <f>F15*(1-$Y$12)</f>
        <v>48.138400000000004</v>
      </c>
      <c r="F15" s="19">
        <v>63.34</v>
      </c>
      <c r="G15" s="19">
        <f t="shared" ref="G15:G33" si="0">ROUND(E15*1.2473,2)</f>
        <v>60.04</v>
      </c>
      <c r="H15" s="19">
        <f t="shared" ref="H15:H33" si="1">ROUND(D15*G15,2)</f>
        <v>1621.08</v>
      </c>
      <c r="I15" s="17" t="s">
        <v>18</v>
      </c>
      <c r="J15" s="79" t="s">
        <v>1022</v>
      </c>
      <c r="K15" s="96">
        <v>27</v>
      </c>
      <c r="L15" s="96">
        <v>1621.08</v>
      </c>
      <c r="M15" s="96"/>
      <c r="N15" s="96">
        <v>0</v>
      </c>
      <c r="O15" s="82"/>
      <c r="P15" s="96">
        <v>0</v>
      </c>
      <c r="Q15" s="82"/>
      <c r="R15" s="159"/>
      <c r="S15" s="83"/>
      <c r="T15" s="83"/>
      <c r="U15" s="83"/>
      <c r="V15" s="83"/>
      <c r="W15" s="156">
        <v>27</v>
      </c>
      <c r="X15" s="206">
        <v>1621.08</v>
      </c>
    </row>
    <row r="16" spans="1:25" ht="45">
      <c r="A16" s="16" t="s">
        <v>1771</v>
      </c>
      <c r="B16" s="17" t="s">
        <v>1659</v>
      </c>
      <c r="C16" s="17" t="s">
        <v>1023</v>
      </c>
      <c r="D16" s="18" t="s">
        <v>1024</v>
      </c>
      <c r="E16" s="19">
        <f t="shared" ref="E16:E33" si="2">F16*(1-$Y$12)</f>
        <v>27.557599999999997</v>
      </c>
      <c r="F16" s="19">
        <v>36.26</v>
      </c>
      <c r="G16" s="19">
        <f t="shared" si="0"/>
        <v>34.369999999999997</v>
      </c>
      <c r="H16" s="19">
        <f t="shared" si="1"/>
        <v>1243.51</v>
      </c>
      <c r="I16" s="17" t="s">
        <v>25</v>
      </c>
      <c r="J16" s="80">
        <v>97622</v>
      </c>
      <c r="K16" s="96">
        <v>36.18</v>
      </c>
      <c r="L16" s="96">
        <v>1243.51</v>
      </c>
      <c r="M16" s="96"/>
      <c r="N16" s="96">
        <v>0</v>
      </c>
      <c r="O16" s="84"/>
      <c r="P16" s="96">
        <v>0</v>
      </c>
      <c r="Q16" s="84"/>
      <c r="R16" s="159"/>
      <c r="S16" s="83"/>
      <c r="T16" s="83"/>
      <c r="U16" s="83"/>
      <c r="V16" s="83"/>
      <c r="W16" s="156">
        <v>36.18</v>
      </c>
      <c r="X16" s="206">
        <v>1243.51</v>
      </c>
      <c r="Y16" s="29"/>
    </row>
    <row r="17" spans="1:26">
      <c r="A17" s="16" t="s">
        <v>1772</v>
      </c>
      <c r="B17" s="17" t="s">
        <v>1025</v>
      </c>
      <c r="C17" s="17" t="s">
        <v>202</v>
      </c>
      <c r="D17" s="18" t="s">
        <v>1026</v>
      </c>
      <c r="E17" s="19">
        <f t="shared" si="2"/>
        <v>5.9356</v>
      </c>
      <c r="F17" s="19">
        <v>7.81</v>
      </c>
      <c r="G17" s="19">
        <f t="shared" si="0"/>
        <v>7.4</v>
      </c>
      <c r="H17" s="19">
        <f t="shared" si="1"/>
        <v>310.8</v>
      </c>
      <c r="I17" s="17" t="s">
        <v>25</v>
      </c>
      <c r="J17" s="80">
        <v>97663</v>
      </c>
      <c r="K17" s="96">
        <v>42</v>
      </c>
      <c r="L17" s="96">
        <v>310.8</v>
      </c>
      <c r="M17" s="96"/>
      <c r="N17" s="96">
        <v>0</v>
      </c>
      <c r="O17" s="84"/>
      <c r="P17" s="96">
        <v>0</v>
      </c>
      <c r="Q17" s="84"/>
      <c r="R17" s="159"/>
      <c r="S17" s="83"/>
      <c r="T17" s="83"/>
      <c r="U17" s="83"/>
      <c r="V17" s="83"/>
      <c r="W17" s="156">
        <v>42</v>
      </c>
      <c r="X17" s="206">
        <v>310.8</v>
      </c>
    </row>
    <row r="18" spans="1:26">
      <c r="A18" s="16" t="s">
        <v>1773</v>
      </c>
      <c r="B18" s="17" t="s">
        <v>1027</v>
      </c>
      <c r="C18" s="17" t="s">
        <v>1028</v>
      </c>
      <c r="D18" s="18" t="s">
        <v>1029</v>
      </c>
      <c r="E18" s="19">
        <f t="shared" si="2"/>
        <v>12.4412</v>
      </c>
      <c r="F18" s="19">
        <v>16.37</v>
      </c>
      <c r="G18" s="19">
        <f t="shared" si="0"/>
        <v>15.52</v>
      </c>
      <c r="H18" s="19">
        <f t="shared" si="1"/>
        <v>1387.95</v>
      </c>
      <c r="I18" s="17" t="s">
        <v>40</v>
      </c>
      <c r="J18" s="80">
        <v>12346</v>
      </c>
      <c r="K18" s="96">
        <v>89.43</v>
      </c>
      <c r="L18" s="96">
        <v>1387.95</v>
      </c>
      <c r="M18" s="96"/>
      <c r="N18" s="96">
        <v>0</v>
      </c>
      <c r="O18" s="84"/>
      <c r="P18" s="96">
        <v>0</v>
      </c>
      <c r="Q18" s="84"/>
      <c r="R18" s="159"/>
      <c r="S18" s="83"/>
      <c r="T18" s="83"/>
      <c r="U18" s="83"/>
      <c r="V18" s="83"/>
      <c r="W18" s="156">
        <v>89.43</v>
      </c>
      <c r="X18" s="206">
        <v>1387.95</v>
      </c>
    </row>
    <row r="19" spans="1:26">
      <c r="A19" s="16" t="s">
        <v>1774</v>
      </c>
      <c r="B19" s="17" t="s">
        <v>1030</v>
      </c>
      <c r="C19" s="17" t="s">
        <v>1028</v>
      </c>
      <c r="D19" s="18" t="s">
        <v>1031</v>
      </c>
      <c r="E19" s="19">
        <f t="shared" si="2"/>
        <v>4.4916</v>
      </c>
      <c r="F19" s="19">
        <v>5.91</v>
      </c>
      <c r="G19" s="19">
        <f t="shared" si="0"/>
        <v>5.6</v>
      </c>
      <c r="H19" s="19">
        <f t="shared" si="1"/>
        <v>536.26</v>
      </c>
      <c r="I19" s="17" t="s">
        <v>25</v>
      </c>
      <c r="J19" s="80">
        <v>97644</v>
      </c>
      <c r="K19" s="96">
        <v>95.76</v>
      </c>
      <c r="L19" s="96">
        <v>536.26</v>
      </c>
      <c r="M19" s="96"/>
      <c r="N19" s="96">
        <v>0</v>
      </c>
      <c r="O19" s="84"/>
      <c r="P19" s="96">
        <v>0</v>
      </c>
      <c r="Q19" s="84"/>
      <c r="R19" s="159"/>
      <c r="S19" s="83"/>
      <c r="T19" s="83"/>
      <c r="U19" s="83"/>
      <c r="V19" s="83"/>
      <c r="W19" s="156">
        <v>95.76</v>
      </c>
      <c r="X19" s="206">
        <v>536.26</v>
      </c>
    </row>
    <row r="20" spans="1:26">
      <c r="A20" s="16" t="s">
        <v>1775</v>
      </c>
      <c r="B20" s="17" t="s">
        <v>1032</v>
      </c>
      <c r="C20" s="17" t="s">
        <v>49</v>
      </c>
      <c r="D20" s="18" t="s">
        <v>1033</v>
      </c>
      <c r="E20" s="19">
        <f t="shared" si="2"/>
        <v>1.3224</v>
      </c>
      <c r="F20" s="19">
        <v>1.74</v>
      </c>
      <c r="G20" s="19">
        <f t="shared" si="0"/>
        <v>1.65</v>
      </c>
      <c r="H20" s="19">
        <f t="shared" si="1"/>
        <v>925.98</v>
      </c>
      <c r="I20" s="17" t="s">
        <v>25</v>
      </c>
      <c r="J20" s="80">
        <v>97632</v>
      </c>
      <c r="K20" s="96">
        <v>561.20000000000005</v>
      </c>
      <c r="L20" s="96">
        <v>925.98</v>
      </c>
      <c r="M20" s="96"/>
      <c r="N20" s="96">
        <v>0</v>
      </c>
      <c r="O20" s="84"/>
      <c r="P20" s="96">
        <v>0</v>
      </c>
      <c r="Q20" s="84"/>
      <c r="R20" s="159"/>
      <c r="S20" s="83"/>
      <c r="T20" s="83"/>
      <c r="U20" s="83"/>
      <c r="V20" s="83"/>
      <c r="W20" s="156">
        <v>561.20000000000005</v>
      </c>
      <c r="X20" s="206">
        <v>925.98</v>
      </c>
    </row>
    <row r="21" spans="1:26" ht="30">
      <c r="A21" s="16" t="s">
        <v>1776</v>
      </c>
      <c r="B21" s="17" t="s">
        <v>1034</v>
      </c>
      <c r="C21" s="17" t="s">
        <v>202</v>
      </c>
      <c r="D21" s="18" t="s">
        <v>1035</v>
      </c>
      <c r="E21" s="19">
        <f t="shared" si="2"/>
        <v>0.31919999999999998</v>
      </c>
      <c r="F21" s="19">
        <v>0.42</v>
      </c>
      <c r="G21" s="19">
        <f t="shared" si="0"/>
        <v>0.4</v>
      </c>
      <c r="H21" s="19">
        <f t="shared" si="1"/>
        <v>59.2</v>
      </c>
      <c r="I21" s="17" t="s">
        <v>25</v>
      </c>
      <c r="J21" s="80">
        <v>97660</v>
      </c>
      <c r="K21" s="96">
        <v>148</v>
      </c>
      <c r="L21" s="96">
        <v>59.2</v>
      </c>
      <c r="M21" s="96"/>
      <c r="N21" s="96">
        <v>0</v>
      </c>
      <c r="O21" s="84"/>
      <c r="P21" s="96">
        <v>0</v>
      </c>
      <c r="Q21" s="84"/>
      <c r="R21" s="159"/>
      <c r="S21" s="83"/>
      <c r="T21" s="83"/>
      <c r="U21" s="83"/>
      <c r="V21" s="83"/>
      <c r="W21" s="156">
        <v>148</v>
      </c>
      <c r="X21" s="206">
        <v>59.2</v>
      </c>
      <c r="Z21" s="20"/>
    </row>
    <row r="22" spans="1:26" ht="30">
      <c r="A22" s="16" t="s">
        <v>1777</v>
      </c>
      <c r="B22" s="17" t="s">
        <v>1036</v>
      </c>
      <c r="C22" s="17" t="s">
        <v>1028</v>
      </c>
      <c r="D22" s="18" t="s">
        <v>1037</v>
      </c>
      <c r="E22" s="19">
        <f t="shared" si="2"/>
        <v>8.3372000000000011</v>
      </c>
      <c r="F22" s="19">
        <v>10.97</v>
      </c>
      <c r="G22" s="19">
        <f t="shared" si="0"/>
        <v>10.4</v>
      </c>
      <c r="H22" s="19">
        <f t="shared" si="1"/>
        <v>8155.58</v>
      </c>
      <c r="I22" s="17" t="s">
        <v>40</v>
      </c>
      <c r="J22" s="80">
        <v>18</v>
      </c>
      <c r="K22" s="96">
        <v>784.19</v>
      </c>
      <c r="L22" s="96">
        <v>8155.58</v>
      </c>
      <c r="M22" s="96"/>
      <c r="N22" s="96">
        <v>0</v>
      </c>
      <c r="O22" s="84"/>
      <c r="P22" s="96">
        <v>0</v>
      </c>
      <c r="Q22" s="84"/>
      <c r="R22" s="159"/>
      <c r="S22" s="83"/>
      <c r="T22" s="83"/>
      <c r="U22" s="83"/>
      <c r="V22" s="83"/>
      <c r="W22" s="156">
        <v>784.19</v>
      </c>
      <c r="X22" s="206">
        <v>8155.58</v>
      </c>
      <c r="Z22" s="20"/>
    </row>
    <row r="23" spans="1:26">
      <c r="A23" s="16" t="s">
        <v>1778</v>
      </c>
      <c r="B23" s="17" t="s">
        <v>1038</v>
      </c>
      <c r="C23" s="17" t="s">
        <v>1028</v>
      </c>
      <c r="D23" s="18" t="s">
        <v>1039</v>
      </c>
      <c r="E23" s="19">
        <f t="shared" si="2"/>
        <v>11.6052</v>
      </c>
      <c r="F23" s="19">
        <v>15.27</v>
      </c>
      <c r="G23" s="19">
        <f t="shared" si="0"/>
        <v>14.48</v>
      </c>
      <c r="H23" s="19">
        <f t="shared" si="1"/>
        <v>4021.68</v>
      </c>
      <c r="I23" s="17" t="s">
        <v>25</v>
      </c>
      <c r="J23" s="80">
        <v>97633</v>
      </c>
      <c r="K23" s="96">
        <v>277.74</v>
      </c>
      <c r="L23" s="96">
        <v>4021.68</v>
      </c>
      <c r="M23" s="96"/>
      <c r="N23" s="96">
        <v>0</v>
      </c>
      <c r="O23" s="84"/>
      <c r="P23" s="96">
        <v>0</v>
      </c>
      <c r="Q23" s="84"/>
      <c r="R23" s="159"/>
      <c r="S23" s="83"/>
      <c r="T23" s="83"/>
      <c r="U23" s="83"/>
      <c r="V23" s="83"/>
      <c r="W23" s="156">
        <v>277.74</v>
      </c>
      <c r="X23" s="206">
        <v>4021.68</v>
      </c>
      <c r="Z23" s="20"/>
    </row>
    <row r="24" spans="1:26">
      <c r="A24" s="16" t="s">
        <v>1779</v>
      </c>
      <c r="B24" s="17" t="s">
        <v>1040</v>
      </c>
      <c r="C24" s="17" t="s">
        <v>1023</v>
      </c>
      <c r="D24" s="18" t="s">
        <v>1041</v>
      </c>
      <c r="E24" s="19">
        <f t="shared" si="2"/>
        <v>136.2072</v>
      </c>
      <c r="F24" s="19">
        <v>179.22</v>
      </c>
      <c r="G24" s="19">
        <f t="shared" si="0"/>
        <v>169.89</v>
      </c>
      <c r="H24" s="19">
        <f t="shared" si="1"/>
        <v>217.46</v>
      </c>
      <c r="I24" s="17" t="s">
        <v>25</v>
      </c>
      <c r="J24" s="80">
        <v>97628</v>
      </c>
      <c r="K24" s="96">
        <v>1.28</v>
      </c>
      <c r="L24" s="96">
        <v>217.46</v>
      </c>
      <c r="M24" s="96"/>
      <c r="N24" s="96">
        <v>0</v>
      </c>
      <c r="O24" s="84"/>
      <c r="P24" s="96">
        <v>0</v>
      </c>
      <c r="Q24" s="84"/>
      <c r="R24" s="159"/>
      <c r="S24" s="83"/>
      <c r="T24" s="83"/>
      <c r="U24" s="83"/>
      <c r="V24" s="83"/>
      <c r="W24" s="156">
        <v>1.28</v>
      </c>
      <c r="X24" s="206">
        <v>217.46</v>
      </c>
      <c r="Z24" s="20"/>
    </row>
    <row r="25" spans="1:26">
      <c r="A25" s="16" t="s">
        <v>1780</v>
      </c>
      <c r="B25" s="17" t="s">
        <v>1042</v>
      </c>
      <c r="C25" s="17" t="s">
        <v>1028</v>
      </c>
      <c r="D25" s="18" t="s">
        <v>1043</v>
      </c>
      <c r="E25" s="19">
        <f t="shared" si="2"/>
        <v>1.7708000000000002</v>
      </c>
      <c r="F25" s="19">
        <v>2.33</v>
      </c>
      <c r="G25" s="19">
        <f t="shared" si="0"/>
        <v>2.21</v>
      </c>
      <c r="H25" s="19">
        <f t="shared" si="1"/>
        <v>1638.03</v>
      </c>
      <c r="I25" s="17" t="s">
        <v>25</v>
      </c>
      <c r="J25" s="80">
        <v>97647</v>
      </c>
      <c r="K25" s="96">
        <v>741.19</v>
      </c>
      <c r="L25" s="96">
        <v>1638.03</v>
      </c>
      <c r="M25" s="96"/>
      <c r="N25" s="96">
        <v>0</v>
      </c>
      <c r="O25" s="84"/>
      <c r="P25" s="96">
        <v>0</v>
      </c>
      <c r="Q25" s="84"/>
      <c r="R25" s="159"/>
      <c r="S25" s="83"/>
      <c r="T25" s="83"/>
      <c r="U25" s="83"/>
      <c r="V25" s="83"/>
      <c r="W25" s="156">
        <v>741.19</v>
      </c>
      <c r="X25" s="206">
        <v>1638.03</v>
      </c>
      <c r="Z25" s="15"/>
    </row>
    <row r="26" spans="1:26" ht="45">
      <c r="A26" s="16" t="s">
        <v>1781</v>
      </c>
      <c r="B26" s="12" t="s">
        <v>1044</v>
      </c>
      <c r="C26" s="17" t="s">
        <v>1028</v>
      </c>
      <c r="D26" s="18" t="s">
        <v>1043</v>
      </c>
      <c r="E26" s="19">
        <f t="shared" si="2"/>
        <v>3.8151999999999999</v>
      </c>
      <c r="F26" s="19">
        <v>5.0199999999999996</v>
      </c>
      <c r="G26" s="19">
        <f t="shared" si="0"/>
        <v>4.76</v>
      </c>
      <c r="H26" s="19">
        <f t="shared" si="1"/>
        <v>3528.06</v>
      </c>
      <c r="I26" s="17" t="s">
        <v>25</v>
      </c>
      <c r="J26" s="80">
        <v>97650</v>
      </c>
      <c r="K26" s="96">
        <v>741.19</v>
      </c>
      <c r="L26" s="96">
        <v>3528.06</v>
      </c>
      <c r="M26" s="96"/>
      <c r="N26" s="96">
        <v>0</v>
      </c>
      <c r="O26" s="84"/>
      <c r="P26" s="96">
        <v>0</v>
      </c>
      <c r="Q26" s="84"/>
      <c r="R26" s="159"/>
      <c r="S26" s="83"/>
      <c r="T26" s="83"/>
      <c r="U26" s="83"/>
      <c r="V26" s="83"/>
      <c r="W26" s="156">
        <v>741.19</v>
      </c>
      <c r="X26" s="206">
        <v>3528.06</v>
      </c>
    </row>
    <row r="27" spans="1:26" ht="30">
      <c r="A27" s="16" t="s">
        <v>1782</v>
      </c>
      <c r="B27" s="17" t="s">
        <v>1045</v>
      </c>
      <c r="C27" s="17" t="s">
        <v>1023</v>
      </c>
      <c r="D27" s="18" t="s">
        <v>1046</v>
      </c>
      <c r="E27" s="19">
        <f t="shared" si="2"/>
        <v>154.7132</v>
      </c>
      <c r="F27" s="19">
        <v>203.57</v>
      </c>
      <c r="G27" s="19">
        <f t="shared" si="0"/>
        <v>192.97</v>
      </c>
      <c r="H27" s="19">
        <f t="shared" si="1"/>
        <v>2674.56</v>
      </c>
      <c r="I27" s="17" t="s">
        <v>18</v>
      </c>
      <c r="J27" s="79" t="s">
        <v>1047</v>
      </c>
      <c r="K27" s="96">
        <v>13.86</v>
      </c>
      <c r="L27" s="96">
        <v>2674.56</v>
      </c>
      <c r="M27" s="96"/>
      <c r="N27" s="96">
        <v>0</v>
      </c>
      <c r="O27" s="82"/>
      <c r="P27" s="96">
        <v>0</v>
      </c>
      <c r="Q27" s="82"/>
      <c r="R27" s="159"/>
      <c r="S27" s="83"/>
      <c r="T27" s="83"/>
      <c r="U27" s="83"/>
      <c r="V27" s="83"/>
      <c r="W27" s="156">
        <v>13.86</v>
      </c>
      <c r="X27" s="206">
        <v>2674.56</v>
      </c>
    </row>
    <row r="28" spans="1:26" ht="30">
      <c r="A28" s="16" t="s">
        <v>1783</v>
      </c>
      <c r="B28" s="17" t="s">
        <v>1048</v>
      </c>
      <c r="C28" s="17" t="s">
        <v>1023</v>
      </c>
      <c r="D28" s="18" t="s">
        <v>1049</v>
      </c>
      <c r="E28" s="19">
        <f t="shared" si="2"/>
        <v>72.420400000000001</v>
      </c>
      <c r="F28" s="19">
        <v>95.29</v>
      </c>
      <c r="G28" s="19">
        <f t="shared" si="0"/>
        <v>90.33</v>
      </c>
      <c r="H28" s="19">
        <f t="shared" si="1"/>
        <v>180.66</v>
      </c>
      <c r="I28" s="17" t="s">
        <v>25</v>
      </c>
      <c r="J28" s="80">
        <v>97629</v>
      </c>
      <c r="K28" s="96">
        <v>2</v>
      </c>
      <c r="L28" s="96">
        <v>180.66</v>
      </c>
      <c r="M28" s="96"/>
      <c r="N28" s="96">
        <v>0</v>
      </c>
      <c r="O28" s="84"/>
      <c r="P28" s="96">
        <v>0</v>
      </c>
      <c r="Q28" s="84"/>
      <c r="R28" s="159"/>
      <c r="S28" s="83"/>
      <c r="T28" s="83"/>
      <c r="U28" s="83"/>
      <c r="V28" s="83"/>
      <c r="W28" s="156">
        <v>2</v>
      </c>
      <c r="X28" s="206">
        <v>180.66</v>
      </c>
    </row>
    <row r="29" spans="1:26" ht="30">
      <c r="A29" s="16" t="s">
        <v>1784</v>
      </c>
      <c r="B29" s="17" t="s">
        <v>82</v>
      </c>
      <c r="C29" s="17" t="s">
        <v>1028</v>
      </c>
      <c r="D29" s="18" t="s">
        <v>1050</v>
      </c>
      <c r="E29" s="19">
        <f t="shared" si="2"/>
        <v>4.37</v>
      </c>
      <c r="F29" s="19">
        <v>5.75</v>
      </c>
      <c r="G29" s="19">
        <f t="shared" si="0"/>
        <v>5.45</v>
      </c>
      <c r="H29" s="19">
        <f t="shared" si="1"/>
        <v>57.39</v>
      </c>
      <c r="I29" s="17" t="s">
        <v>1051</v>
      </c>
      <c r="J29" s="79" t="s">
        <v>1052</v>
      </c>
      <c r="K29" s="96">
        <v>10.53</v>
      </c>
      <c r="L29" s="96">
        <v>57.39</v>
      </c>
      <c r="M29" s="96"/>
      <c r="N29" s="96">
        <v>0</v>
      </c>
      <c r="O29" s="82"/>
      <c r="P29" s="96">
        <v>0</v>
      </c>
      <c r="Q29" s="82"/>
      <c r="R29" s="159"/>
      <c r="S29" s="83"/>
      <c r="T29" s="83"/>
      <c r="U29" s="83"/>
      <c r="V29" s="83"/>
      <c r="W29" s="156">
        <v>10.53</v>
      </c>
      <c r="X29" s="206">
        <v>57.39</v>
      </c>
    </row>
    <row r="30" spans="1:26">
      <c r="A30" s="16" t="s">
        <v>1785</v>
      </c>
      <c r="B30" s="17" t="s">
        <v>1053</v>
      </c>
      <c r="C30" s="17" t="s">
        <v>49</v>
      </c>
      <c r="D30" s="18" t="s">
        <v>1054</v>
      </c>
      <c r="E30" s="19">
        <f t="shared" si="2"/>
        <v>2.6372</v>
      </c>
      <c r="F30" s="19">
        <v>3.47</v>
      </c>
      <c r="G30" s="19">
        <f t="shared" si="0"/>
        <v>3.29</v>
      </c>
      <c r="H30" s="19">
        <f t="shared" si="1"/>
        <v>364.86</v>
      </c>
      <c r="I30" s="17" t="s">
        <v>40</v>
      </c>
      <c r="J30" s="80">
        <v>7991</v>
      </c>
      <c r="K30" s="96">
        <v>110.9</v>
      </c>
      <c r="L30" s="96">
        <v>364.86</v>
      </c>
      <c r="M30" s="96"/>
      <c r="N30" s="96">
        <v>0</v>
      </c>
      <c r="O30" s="84"/>
      <c r="P30" s="96">
        <v>0</v>
      </c>
      <c r="Q30" s="84"/>
      <c r="R30" s="159"/>
      <c r="S30" s="83"/>
      <c r="T30" s="83"/>
      <c r="U30" s="83"/>
      <c r="V30" s="83"/>
      <c r="W30" s="156">
        <v>110.9</v>
      </c>
      <c r="X30" s="206">
        <v>364.86</v>
      </c>
    </row>
    <row r="31" spans="1:26">
      <c r="A31" s="16" t="s">
        <v>1786</v>
      </c>
      <c r="B31" s="17" t="s">
        <v>1055</v>
      </c>
      <c r="C31" s="17" t="s">
        <v>1028</v>
      </c>
      <c r="D31" s="18" t="s">
        <v>1056</v>
      </c>
      <c r="E31" s="19">
        <f t="shared" si="2"/>
        <v>2.4320000000000004</v>
      </c>
      <c r="F31" s="19">
        <v>3.2</v>
      </c>
      <c r="G31" s="19">
        <f t="shared" si="0"/>
        <v>3.03</v>
      </c>
      <c r="H31" s="19">
        <f t="shared" si="1"/>
        <v>2584.04</v>
      </c>
      <c r="I31" s="17" t="s">
        <v>25</v>
      </c>
      <c r="J31" s="80">
        <v>97641</v>
      </c>
      <c r="K31" s="96">
        <v>852.82</v>
      </c>
      <c r="L31" s="96">
        <v>2584.04</v>
      </c>
      <c r="M31" s="96"/>
      <c r="N31" s="96">
        <v>0</v>
      </c>
      <c r="O31" s="84"/>
      <c r="P31" s="96">
        <v>0</v>
      </c>
      <c r="Q31" s="84"/>
      <c r="R31" s="159"/>
      <c r="S31" s="83"/>
      <c r="T31" s="83"/>
      <c r="U31" s="83"/>
      <c r="V31" s="83"/>
      <c r="W31" s="156">
        <v>852.82</v>
      </c>
      <c r="X31" s="206">
        <v>2584.04</v>
      </c>
    </row>
    <row r="32" spans="1:26">
      <c r="A32" s="16" t="s">
        <v>1787</v>
      </c>
      <c r="B32" s="17" t="s">
        <v>1057</v>
      </c>
      <c r="C32" s="17" t="s">
        <v>1028</v>
      </c>
      <c r="D32" s="18" t="s">
        <v>1058</v>
      </c>
      <c r="E32" s="19">
        <f t="shared" si="2"/>
        <v>8.3372000000000011</v>
      </c>
      <c r="F32" s="19">
        <v>10.97</v>
      </c>
      <c r="G32" s="19">
        <f t="shared" si="0"/>
        <v>10.4</v>
      </c>
      <c r="H32" s="19">
        <f t="shared" si="1"/>
        <v>155.69</v>
      </c>
      <c r="I32" s="17" t="s">
        <v>40</v>
      </c>
      <c r="J32" s="80">
        <v>12504</v>
      </c>
      <c r="K32" s="96">
        <v>14.97</v>
      </c>
      <c r="L32" s="96">
        <v>155.69</v>
      </c>
      <c r="M32" s="96"/>
      <c r="N32" s="96">
        <v>0</v>
      </c>
      <c r="O32" s="84"/>
      <c r="P32" s="96">
        <v>0</v>
      </c>
      <c r="Q32" s="84"/>
      <c r="R32" s="159"/>
      <c r="S32" s="83"/>
      <c r="T32" s="83"/>
      <c r="U32" s="83"/>
      <c r="V32" s="83"/>
      <c r="W32" s="156">
        <v>14.97</v>
      </c>
      <c r="X32" s="206">
        <v>155.69</v>
      </c>
    </row>
    <row r="33" spans="1:25">
      <c r="A33" s="16" t="s">
        <v>1788</v>
      </c>
      <c r="B33" s="17" t="s">
        <v>1059</v>
      </c>
      <c r="C33" s="17" t="s">
        <v>1028</v>
      </c>
      <c r="D33" s="18" t="s">
        <v>1060</v>
      </c>
      <c r="E33" s="19">
        <f t="shared" si="2"/>
        <v>4.8183999999999996</v>
      </c>
      <c r="F33" s="19">
        <v>6.34</v>
      </c>
      <c r="G33" s="19">
        <f t="shared" si="0"/>
        <v>6.01</v>
      </c>
      <c r="H33" s="19">
        <f t="shared" si="1"/>
        <v>1079.6400000000001</v>
      </c>
      <c r="I33" s="17" t="s">
        <v>18</v>
      </c>
      <c r="J33" s="79" t="s">
        <v>1061</v>
      </c>
      <c r="K33" s="96">
        <v>179.64</v>
      </c>
      <c r="L33" s="96">
        <v>1079.6400000000001</v>
      </c>
      <c r="M33" s="96"/>
      <c r="N33" s="96">
        <v>0</v>
      </c>
      <c r="O33" s="82"/>
      <c r="P33" s="96">
        <v>0</v>
      </c>
      <c r="Q33" s="82"/>
      <c r="R33" s="159"/>
      <c r="S33" s="83"/>
      <c r="T33" s="83"/>
      <c r="U33" s="83"/>
      <c r="V33" s="83"/>
      <c r="W33" s="156">
        <v>179.64</v>
      </c>
      <c r="X33" s="206">
        <v>1079.6400000000001</v>
      </c>
    </row>
    <row r="34" spans="1:25">
      <c r="A34" s="12"/>
      <c r="B34" s="12"/>
      <c r="C34" s="12"/>
      <c r="D34" s="13"/>
      <c r="E34" s="14"/>
      <c r="F34" s="14"/>
      <c r="G34" s="19"/>
      <c r="H34" s="19"/>
      <c r="I34" s="12"/>
      <c r="J34" s="76"/>
      <c r="K34" s="81"/>
      <c r="L34" s="96"/>
      <c r="M34" s="96"/>
      <c r="N34" s="96"/>
      <c r="O34" s="81"/>
      <c r="P34" s="96"/>
      <c r="Q34" s="81"/>
      <c r="R34" s="159"/>
      <c r="S34" s="83"/>
      <c r="T34" s="83"/>
      <c r="U34" s="83"/>
      <c r="V34" s="83"/>
      <c r="W34" s="156"/>
      <c r="X34" s="129"/>
    </row>
    <row r="35" spans="1:25" s="94" customFormat="1" ht="15.75">
      <c r="A35" s="85" t="s">
        <v>1789</v>
      </c>
      <c r="B35" s="86" t="s">
        <v>950</v>
      </c>
      <c r="C35" s="87"/>
      <c r="D35" s="88"/>
      <c r="E35" s="89"/>
      <c r="F35" s="89"/>
      <c r="G35" s="89"/>
      <c r="H35" s="97">
        <f>SUM(H36:H40)</f>
        <v>175999.23000000004</v>
      </c>
      <c r="I35" s="87"/>
      <c r="J35" s="91"/>
      <c r="K35" s="92"/>
      <c r="L35" s="97">
        <f>SUM(L36:L40)</f>
        <v>83055.26999999999</v>
      </c>
      <c r="M35" s="98"/>
      <c r="N35" s="97">
        <v>101718.97</v>
      </c>
      <c r="O35" s="92"/>
      <c r="P35" s="97">
        <v>67812.639999999999</v>
      </c>
      <c r="Q35" s="92"/>
      <c r="R35" s="160">
        <v>0</v>
      </c>
      <c r="S35" s="97"/>
      <c r="T35" s="97"/>
      <c r="U35" s="97"/>
      <c r="V35" s="97"/>
      <c r="W35" s="168"/>
      <c r="X35" s="130">
        <v>252586.87999999998</v>
      </c>
    </row>
    <row r="36" spans="1:25" ht="30">
      <c r="A36" s="16" t="s">
        <v>1790</v>
      </c>
      <c r="B36" s="17" t="s">
        <v>1062</v>
      </c>
      <c r="C36" s="17" t="s">
        <v>20</v>
      </c>
      <c r="D36" s="18" t="s">
        <v>1063</v>
      </c>
      <c r="E36" s="19">
        <v>233.94</v>
      </c>
      <c r="F36" s="19">
        <v>233.94</v>
      </c>
      <c r="G36" s="19">
        <f>ROUND(E36*1.2473,2)</f>
        <v>291.79000000000002</v>
      </c>
      <c r="H36" s="19">
        <f t="shared" ref="H36:H37" si="3">ROUND(D36*G36,2)</f>
        <v>291.79000000000002</v>
      </c>
      <c r="I36" s="17" t="s">
        <v>1051</v>
      </c>
      <c r="J36" s="79" t="s">
        <v>1064</v>
      </c>
      <c r="K36" s="96">
        <v>1</v>
      </c>
      <c r="L36" s="96">
        <v>291.79000000000002</v>
      </c>
      <c r="M36" s="96"/>
      <c r="N36" s="96">
        <v>0</v>
      </c>
      <c r="O36" s="82"/>
      <c r="P36" s="96">
        <v>0</v>
      </c>
      <c r="Q36" s="82"/>
      <c r="R36" s="159"/>
      <c r="S36" s="83"/>
      <c r="T36" s="83"/>
      <c r="U36" s="83"/>
      <c r="V36" s="83"/>
      <c r="W36" s="156">
        <v>1</v>
      </c>
      <c r="X36" s="206">
        <v>291.79000000000002</v>
      </c>
    </row>
    <row r="37" spans="1:25" ht="30">
      <c r="A37" s="16" t="s">
        <v>1791</v>
      </c>
      <c r="B37" s="17" t="s">
        <v>1065</v>
      </c>
      <c r="C37" s="17" t="s">
        <v>981</v>
      </c>
      <c r="D37" s="18" t="s">
        <v>1066</v>
      </c>
      <c r="E37" s="19">
        <v>12419.35</v>
      </c>
      <c r="F37" s="19">
        <v>12419.35</v>
      </c>
      <c r="G37" s="19">
        <f>ROUND(E37*1.2473,2)</f>
        <v>15490.66</v>
      </c>
      <c r="H37" s="19">
        <f t="shared" si="3"/>
        <v>154906.6</v>
      </c>
      <c r="I37" s="17" t="s">
        <v>1051</v>
      </c>
      <c r="J37" s="79" t="s">
        <v>1067</v>
      </c>
      <c r="K37" s="96">
        <v>4</v>
      </c>
      <c r="L37" s="96">
        <v>61962.64</v>
      </c>
      <c r="M37" s="96">
        <v>16953.161193861277</v>
      </c>
      <c r="N37" s="96">
        <v>101718.97</v>
      </c>
      <c r="O37" s="95">
        <v>4</v>
      </c>
      <c r="P37" s="96">
        <v>67812.639999999999</v>
      </c>
      <c r="Q37" s="82"/>
      <c r="R37" s="159"/>
      <c r="S37" s="83"/>
      <c r="T37" s="83"/>
      <c r="U37" s="83"/>
      <c r="V37" s="83"/>
      <c r="W37" s="156">
        <v>14</v>
      </c>
      <c r="X37" s="206">
        <v>231494.25</v>
      </c>
    </row>
    <row r="38" spans="1:25">
      <c r="A38" s="16" t="s">
        <v>1792</v>
      </c>
      <c r="B38" s="17" t="s">
        <v>1068</v>
      </c>
      <c r="C38" s="17" t="s">
        <v>1028</v>
      </c>
      <c r="D38" s="18" t="s">
        <v>1069</v>
      </c>
      <c r="E38" s="19">
        <f t="shared" ref="E38:E40" si="4">F38*(1-$Y$12)</f>
        <v>234.20920000000001</v>
      </c>
      <c r="F38" s="19">
        <v>308.17</v>
      </c>
      <c r="G38" s="19">
        <f>ROUND(E38*1.2473,2)</f>
        <v>292.13</v>
      </c>
      <c r="H38" s="19">
        <f>ROUND(D38*G38,2)</f>
        <v>1051.67</v>
      </c>
      <c r="I38" s="17" t="s">
        <v>40</v>
      </c>
      <c r="J38" s="80">
        <v>51</v>
      </c>
      <c r="K38" s="96">
        <v>3.6</v>
      </c>
      <c r="L38" s="96">
        <v>1051.67</v>
      </c>
      <c r="M38" s="96"/>
      <c r="N38" s="96">
        <v>0</v>
      </c>
      <c r="O38" s="84"/>
      <c r="P38" s="96">
        <v>0</v>
      </c>
      <c r="Q38" s="84"/>
      <c r="R38" s="159"/>
      <c r="S38" s="83"/>
      <c r="T38" s="83"/>
      <c r="U38" s="83"/>
      <c r="V38" s="83"/>
      <c r="W38" s="156">
        <v>3.6</v>
      </c>
      <c r="X38" s="206">
        <v>1051.67</v>
      </c>
    </row>
    <row r="39" spans="1:25" ht="30">
      <c r="A39" s="16" t="s">
        <v>1793</v>
      </c>
      <c r="B39" s="17" t="s">
        <v>1070</v>
      </c>
      <c r="C39" s="17" t="s">
        <v>1028</v>
      </c>
      <c r="D39" s="18" t="s">
        <v>1071</v>
      </c>
      <c r="E39" s="19">
        <f t="shared" si="4"/>
        <v>9.5911999999999988</v>
      </c>
      <c r="F39" s="19">
        <v>12.62</v>
      </c>
      <c r="G39" s="19">
        <f>ROUND(E39*1.2473,2)</f>
        <v>11.96</v>
      </c>
      <c r="H39" s="19">
        <f>ROUND(D39*G39,2)</f>
        <v>178.56</v>
      </c>
      <c r="I39" s="17" t="s">
        <v>1051</v>
      </c>
      <c r="J39" s="79" t="s">
        <v>1072</v>
      </c>
      <c r="K39" s="96">
        <v>14.93</v>
      </c>
      <c r="L39" s="96">
        <v>178.56</v>
      </c>
      <c r="M39" s="96">
        <v>13.089165205264392</v>
      </c>
      <c r="N39" s="96">
        <v>0</v>
      </c>
      <c r="O39" s="82"/>
      <c r="P39" s="96">
        <v>0</v>
      </c>
      <c r="Q39" s="82"/>
      <c r="R39" s="159"/>
      <c r="S39" s="83"/>
      <c r="T39" s="83"/>
      <c r="U39" s="83"/>
      <c r="V39" s="83"/>
      <c r="W39" s="156">
        <v>14.93</v>
      </c>
      <c r="X39" s="206">
        <v>178.56</v>
      </c>
    </row>
    <row r="40" spans="1:25">
      <c r="A40" s="16" t="s">
        <v>1794</v>
      </c>
      <c r="B40" s="17" t="s">
        <v>1073</v>
      </c>
      <c r="C40" s="17" t="s">
        <v>1028</v>
      </c>
      <c r="D40" s="18" t="s">
        <v>1074</v>
      </c>
      <c r="E40" s="19">
        <f t="shared" si="4"/>
        <v>70.072000000000003</v>
      </c>
      <c r="F40" s="19">
        <v>92.2</v>
      </c>
      <c r="G40" s="19">
        <f>ROUND(E40*1.2473,2)</f>
        <v>87.4</v>
      </c>
      <c r="H40" s="19">
        <f>ROUND(D40*G40,2)</f>
        <v>19570.61</v>
      </c>
      <c r="I40" s="17" t="s">
        <v>25</v>
      </c>
      <c r="J40" s="80">
        <v>98459</v>
      </c>
      <c r="K40" s="96">
        <v>223.92</v>
      </c>
      <c r="L40" s="96">
        <v>19570.61</v>
      </c>
      <c r="M40" s="96">
        <v>95.651591884624395</v>
      </c>
      <c r="N40" s="96">
        <v>0</v>
      </c>
      <c r="O40" s="84"/>
      <c r="P40" s="96">
        <v>0</v>
      </c>
      <c r="Q40" s="84"/>
      <c r="R40" s="159"/>
      <c r="S40" s="83"/>
      <c r="T40" s="83"/>
      <c r="U40" s="83"/>
      <c r="V40" s="83"/>
      <c r="W40" s="156">
        <v>223.92</v>
      </c>
      <c r="X40" s="206">
        <v>19570.61</v>
      </c>
    </row>
    <row r="41" spans="1:25">
      <c r="A41" s="12"/>
      <c r="B41" s="12"/>
      <c r="C41" s="12"/>
      <c r="D41" s="13"/>
      <c r="E41" s="14"/>
      <c r="F41" s="14"/>
      <c r="G41" s="14"/>
      <c r="H41" s="14"/>
      <c r="I41" s="12"/>
      <c r="J41" s="76"/>
      <c r="K41" s="81"/>
      <c r="L41" s="96"/>
      <c r="M41" s="96"/>
      <c r="N41" s="96"/>
      <c r="O41" s="81"/>
      <c r="P41" s="96"/>
      <c r="Q41" s="81"/>
      <c r="R41" s="159"/>
      <c r="S41" s="83"/>
      <c r="T41" s="83"/>
      <c r="U41" s="83"/>
      <c r="V41" s="83"/>
      <c r="W41" s="156"/>
      <c r="X41" s="129"/>
    </row>
    <row r="42" spans="1:25" s="94" customFormat="1" ht="15.75">
      <c r="A42" s="85" t="s">
        <v>1795</v>
      </c>
      <c r="B42" s="86" t="s">
        <v>951</v>
      </c>
      <c r="C42" s="87"/>
      <c r="D42" s="88"/>
      <c r="E42" s="89"/>
      <c r="F42" s="89"/>
      <c r="G42" s="89"/>
      <c r="H42" s="97">
        <f>SUM(H43:H45)</f>
        <v>1611.91</v>
      </c>
      <c r="I42" s="87"/>
      <c r="J42" s="91"/>
      <c r="K42" s="92"/>
      <c r="L42" s="97">
        <f>SUM(L43:L45)</f>
        <v>1611.91</v>
      </c>
      <c r="M42" s="98"/>
      <c r="N42" s="97">
        <v>0</v>
      </c>
      <c r="O42" s="92"/>
      <c r="P42" s="97">
        <v>2453.94</v>
      </c>
      <c r="Q42" s="92"/>
      <c r="R42" s="160">
        <v>0</v>
      </c>
      <c r="S42" s="97"/>
      <c r="T42" s="97"/>
      <c r="U42" s="97"/>
      <c r="V42" s="97"/>
      <c r="W42" s="168"/>
      <c r="X42" s="130">
        <v>4065.8500000000004</v>
      </c>
    </row>
    <row r="43" spans="1:25" ht="30">
      <c r="A43" s="16" t="s">
        <v>1693</v>
      </c>
      <c r="B43" s="17" t="s">
        <v>1075</v>
      </c>
      <c r="C43" s="17" t="s">
        <v>1023</v>
      </c>
      <c r="D43" s="18" t="s">
        <v>1076</v>
      </c>
      <c r="E43" s="19">
        <f t="shared" ref="E43:E45" si="5">F43*(1-$Y$12)</f>
        <v>41.723999999999997</v>
      </c>
      <c r="F43" s="19">
        <v>54.9</v>
      </c>
      <c r="G43" s="19">
        <f>ROUND(E43*1.2473,2)</f>
        <v>52.04</v>
      </c>
      <c r="H43" s="19">
        <f>ROUND(D43*G43,2)</f>
        <v>1426.94</v>
      </c>
      <c r="I43" s="17" t="s">
        <v>25</v>
      </c>
      <c r="J43" s="80">
        <v>93358</v>
      </c>
      <c r="K43" s="84">
        <v>27.42</v>
      </c>
      <c r="L43" s="96">
        <v>1426.94</v>
      </c>
      <c r="M43" s="96">
        <v>56.953190408190537</v>
      </c>
      <c r="N43" s="96">
        <v>0</v>
      </c>
      <c r="O43" s="84"/>
      <c r="P43" s="96">
        <v>0</v>
      </c>
      <c r="Q43" s="84"/>
      <c r="R43" s="159"/>
      <c r="S43" s="83"/>
      <c r="T43" s="83"/>
      <c r="U43" s="83"/>
      <c r="V43" s="83"/>
      <c r="W43" s="156">
        <v>27.42</v>
      </c>
      <c r="X43" s="206">
        <v>1426.94</v>
      </c>
    </row>
    <row r="44" spans="1:25">
      <c r="A44" s="16" t="s">
        <v>1694</v>
      </c>
      <c r="B44" s="17" t="s">
        <v>1077</v>
      </c>
      <c r="C44" s="17" t="s">
        <v>1028</v>
      </c>
      <c r="D44" s="18" t="s">
        <v>1078</v>
      </c>
      <c r="E44" s="19">
        <f t="shared" si="5"/>
        <v>1.6796</v>
      </c>
      <c r="F44" s="19">
        <v>2.21</v>
      </c>
      <c r="G44" s="19">
        <f>ROUND(E44*1.2473,2)</f>
        <v>2.09</v>
      </c>
      <c r="H44" s="19">
        <f>ROUND(D44*G44,2)</f>
        <v>89.97</v>
      </c>
      <c r="I44" s="17" t="s">
        <v>25</v>
      </c>
      <c r="J44" s="80">
        <v>97083</v>
      </c>
      <c r="K44" s="84">
        <v>43.05</v>
      </c>
      <c r="L44" s="96">
        <v>89.97</v>
      </c>
      <c r="M44" s="96">
        <v>2.2873206755018876</v>
      </c>
      <c r="N44" s="96">
        <v>0</v>
      </c>
      <c r="O44" s="84"/>
      <c r="P44" s="96">
        <v>0</v>
      </c>
      <c r="Q44" s="84"/>
      <c r="R44" s="159"/>
      <c r="S44" s="83"/>
      <c r="T44" s="83"/>
      <c r="U44" s="83"/>
      <c r="V44" s="83"/>
      <c r="W44" s="156">
        <v>43.05</v>
      </c>
      <c r="X44" s="206">
        <v>89.97</v>
      </c>
    </row>
    <row r="45" spans="1:25">
      <c r="A45" s="16" t="s">
        <v>1695</v>
      </c>
      <c r="B45" s="17" t="s">
        <v>1079</v>
      </c>
      <c r="C45" s="17" t="s">
        <v>1023</v>
      </c>
      <c r="D45" s="18" t="s">
        <v>1080</v>
      </c>
      <c r="E45" s="19">
        <f t="shared" si="5"/>
        <v>25.3004</v>
      </c>
      <c r="F45" s="19">
        <v>33.29</v>
      </c>
      <c r="G45" s="19">
        <f>ROUND(E45*1.2473,2)</f>
        <v>31.56</v>
      </c>
      <c r="H45" s="19">
        <f>ROUND(D45*G45,2)</f>
        <v>95</v>
      </c>
      <c r="I45" s="17" t="s">
        <v>25</v>
      </c>
      <c r="J45" s="80">
        <v>96995</v>
      </c>
      <c r="K45" s="84">
        <v>3.01</v>
      </c>
      <c r="L45" s="96">
        <v>95</v>
      </c>
      <c r="M45" s="96">
        <v>34.539636611884958</v>
      </c>
      <c r="N45" s="96">
        <v>0</v>
      </c>
      <c r="O45" s="84"/>
      <c r="P45" s="96">
        <v>0</v>
      </c>
      <c r="Q45" s="84"/>
      <c r="R45" s="159"/>
      <c r="S45" s="83"/>
      <c r="T45" s="83"/>
      <c r="U45" s="83"/>
      <c r="V45" s="83"/>
      <c r="W45" s="156">
        <v>3.01</v>
      </c>
      <c r="X45" s="206">
        <v>95</v>
      </c>
    </row>
    <row r="46" spans="1:25" ht="30">
      <c r="A46" s="16" t="s">
        <v>1696</v>
      </c>
      <c r="B46" s="17" t="s">
        <v>1697</v>
      </c>
      <c r="C46" s="17" t="s">
        <v>1023</v>
      </c>
      <c r="D46" s="18"/>
      <c r="E46" s="19">
        <f>Y46*(1-$Y$12)</f>
        <v>56.695999999999998</v>
      </c>
      <c r="F46" s="19"/>
      <c r="G46" s="19">
        <f>ROUND(E46*1.2473,2)</f>
        <v>70.72</v>
      </c>
      <c r="H46" s="19"/>
      <c r="I46" s="17" t="s">
        <v>25</v>
      </c>
      <c r="J46" s="80">
        <v>94342</v>
      </c>
      <c r="K46" s="84"/>
      <c r="L46" s="96"/>
      <c r="M46" s="96">
        <v>77.396802952867702</v>
      </c>
      <c r="N46" s="96">
        <v>0</v>
      </c>
      <c r="O46" s="99">
        <v>31.706000000000003</v>
      </c>
      <c r="P46" s="96">
        <v>2453.94</v>
      </c>
      <c r="Q46" s="84"/>
      <c r="R46" s="159"/>
      <c r="S46" s="83"/>
      <c r="T46" s="83"/>
      <c r="U46" s="83"/>
      <c r="V46" s="83"/>
      <c r="W46" s="156">
        <v>31.706000000000003</v>
      </c>
      <c r="X46" s="206">
        <v>2453.94</v>
      </c>
      <c r="Y46" s="11">
        <f>74.6</f>
        <v>74.599999999999994</v>
      </c>
    </row>
    <row r="47" spans="1:25">
      <c r="A47" s="12"/>
      <c r="B47" s="12"/>
      <c r="C47" s="12"/>
      <c r="D47" s="13"/>
      <c r="E47" s="14"/>
      <c r="F47" s="14"/>
      <c r="G47" s="14"/>
      <c r="H47" s="14"/>
      <c r="I47" s="12"/>
      <c r="J47" s="76"/>
      <c r="K47" s="81"/>
      <c r="L47" s="96"/>
      <c r="M47" s="96"/>
      <c r="N47" s="96"/>
      <c r="O47" s="81"/>
      <c r="P47" s="96"/>
      <c r="Q47" s="81"/>
      <c r="R47" s="159"/>
      <c r="S47" s="83"/>
      <c r="T47" s="83"/>
      <c r="U47" s="83"/>
      <c r="V47" s="83"/>
      <c r="W47" s="156"/>
      <c r="X47" s="129"/>
    </row>
    <row r="48" spans="1:25" s="94" customFormat="1" ht="15.75">
      <c r="A48" s="85" t="s">
        <v>1796</v>
      </c>
      <c r="B48" s="86" t="s">
        <v>952</v>
      </c>
      <c r="C48" s="87"/>
      <c r="D48" s="88"/>
      <c r="E48" s="89"/>
      <c r="F48" s="89"/>
      <c r="G48" s="89"/>
      <c r="H48" s="97">
        <f>SUM(H49:H50)</f>
        <v>13818.96</v>
      </c>
      <c r="I48" s="87"/>
      <c r="J48" s="91"/>
      <c r="K48" s="92"/>
      <c r="L48" s="97">
        <f>SUM(L49:L50)</f>
        <v>13818.96</v>
      </c>
      <c r="M48" s="98"/>
      <c r="N48" s="97">
        <v>0</v>
      </c>
      <c r="O48" s="92"/>
      <c r="P48" s="97">
        <v>0</v>
      </c>
      <c r="Q48" s="92"/>
      <c r="R48" s="160">
        <v>0</v>
      </c>
      <c r="S48" s="97"/>
      <c r="T48" s="97"/>
      <c r="U48" s="97"/>
      <c r="V48" s="97"/>
      <c r="W48" s="167"/>
      <c r="X48" s="130">
        <v>13818.96</v>
      </c>
    </row>
    <row r="49" spans="1:26">
      <c r="A49" s="16" t="s">
        <v>1745</v>
      </c>
      <c r="B49" s="17" t="s">
        <v>1081</v>
      </c>
      <c r="C49" s="17" t="s">
        <v>1023</v>
      </c>
      <c r="D49" s="18" t="s">
        <v>1082</v>
      </c>
      <c r="E49" s="19">
        <f t="shared" ref="E49:E50" si="6">F49*(1-$Y$12)</f>
        <v>333.86040000000003</v>
      </c>
      <c r="F49" s="19">
        <v>439.29</v>
      </c>
      <c r="G49" s="19">
        <f>ROUND(E49*1.2473,2)</f>
        <v>416.42</v>
      </c>
      <c r="H49" s="19">
        <f>ROUND(D49*G49,2)</f>
        <v>11439.06</v>
      </c>
      <c r="I49" s="17" t="s">
        <v>25</v>
      </c>
      <c r="J49" s="80">
        <v>102487</v>
      </c>
      <c r="K49" s="84">
        <v>27.47</v>
      </c>
      <c r="L49" s="96">
        <v>11439.06</v>
      </c>
      <c r="M49" s="96">
        <v>455.73496444617035</v>
      </c>
      <c r="N49" s="96">
        <v>0</v>
      </c>
      <c r="O49" s="84"/>
      <c r="P49" s="96">
        <v>0</v>
      </c>
      <c r="Q49" s="84"/>
      <c r="R49" s="159"/>
      <c r="S49" s="83"/>
      <c r="T49" s="83"/>
      <c r="U49" s="83"/>
      <c r="V49" s="83"/>
      <c r="W49" s="156">
        <v>27.47</v>
      </c>
      <c r="X49" s="206">
        <v>11439.06</v>
      </c>
    </row>
    <row r="50" spans="1:26" ht="45">
      <c r="A50" s="16" t="s">
        <v>1746</v>
      </c>
      <c r="B50" s="12" t="s">
        <v>1083</v>
      </c>
      <c r="C50" s="17" t="s">
        <v>1028</v>
      </c>
      <c r="D50" s="18" t="s">
        <v>1084</v>
      </c>
      <c r="E50" s="19">
        <f t="shared" si="6"/>
        <v>88.661599999999993</v>
      </c>
      <c r="F50" s="19">
        <v>116.66</v>
      </c>
      <c r="G50" s="19">
        <f>ROUND(E50*1.2473,2)</f>
        <v>110.59</v>
      </c>
      <c r="H50" s="19">
        <f>ROUND(D50*G50,2)</f>
        <v>2379.9</v>
      </c>
      <c r="I50" s="17" t="s">
        <v>25</v>
      </c>
      <c r="J50" s="80">
        <v>87525</v>
      </c>
      <c r="K50" s="84">
        <v>21.52</v>
      </c>
      <c r="L50" s="96">
        <v>2379.9</v>
      </c>
      <c r="M50" s="96">
        <v>121.0310016764372</v>
      </c>
      <c r="N50" s="96">
        <v>0</v>
      </c>
      <c r="O50" s="99"/>
      <c r="P50" s="96">
        <v>0</v>
      </c>
      <c r="Q50" s="84"/>
      <c r="R50" s="159"/>
      <c r="S50" s="83"/>
      <c r="T50" s="83"/>
      <c r="U50" s="83"/>
      <c r="V50" s="83"/>
      <c r="W50" s="156">
        <v>21.52</v>
      </c>
      <c r="X50" s="206">
        <v>2379.9</v>
      </c>
    </row>
    <row r="51" spans="1:26">
      <c r="A51" s="12"/>
      <c r="B51" s="12"/>
      <c r="C51" s="12"/>
      <c r="D51" s="13"/>
      <c r="E51" s="14"/>
      <c r="F51" s="14"/>
      <c r="G51" s="14"/>
      <c r="H51" s="14"/>
      <c r="I51" s="12"/>
      <c r="J51" s="76"/>
      <c r="K51" s="81"/>
      <c r="L51" s="96"/>
      <c r="M51" s="96"/>
      <c r="N51" s="96"/>
      <c r="O51" s="81"/>
      <c r="P51" s="96"/>
      <c r="Q51" s="81"/>
      <c r="R51" s="159"/>
      <c r="S51" s="83"/>
      <c r="T51" s="83"/>
      <c r="U51" s="83"/>
      <c r="V51" s="83"/>
      <c r="W51" s="156"/>
      <c r="X51" s="129"/>
    </row>
    <row r="52" spans="1:26" s="94" customFormat="1" ht="15.75">
      <c r="A52" s="85" t="s">
        <v>1797</v>
      </c>
      <c r="B52" s="86" t="s">
        <v>953</v>
      </c>
      <c r="C52" s="87"/>
      <c r="D52" s="88"/>
      <c r="E52" s="89"/>
      <c r="F52" s="89"/>
      <c r="G52" s="89"/>
      <c r="H52" s="97">
        <f>SUM(H53:H54)</f>
        <v>30966.13</v>
      </c>
      <c r="I52" s="87"/>
      <c r="J52" s="91"/>
      <c r="K52" s="92"/>
      <c r="L52" s="97">
        <f>SUM(L53:L54)</f>
        <v>19410.63</v>
      </c>
      <c r="M52" s="98"/>
      <c r="N52" s="97">
        <v>11555.5</v>
      </c>
      <c r="O52" s="92"/>
      <c r="P52" s="97">
        <v>780.25</v>
      </c>
      <c r="Q52" s="92"/>
      <c r="R52" s="158">
        <v>0</v>
      </c>
      <c r="S52" s="98"/>
      <c r="T52" s="98"/>
      <c r="U52" s="98"/>
      <c r="V52" s="97">
        <v>11330.96</v>
      </c>
      <c r="W52" s="168"/>
      <c r="X52" s="130">
        <v>43077.34</v>
      </c>
    </row>
    <row r="53" spans="1:26" ht="30">
      <c r="A53" s="16" t="s">
        <v>1747</v>
      </c>
      <c r="B53" s="17" t="s">
        <v>1085</v>
      </c>
      <c r="C53" s="17" t="s">
        <v>1028</v>
      </c>
      <c r="D53" s="18" t="s">
        <v>1086</v>
      </c>
      <c r="E53" s="19">
        <f t="shared" ref="E53:E54" si="7">F53*(1-$Y$12)</f>
        <v>52.782000000000004</v>
      </c>
      <c r="F53" s="19">
        <v>69.45</v>
      </c>
      <c r="G53" s="19">
        <f>ROUND(E53*1.2473,2)</f>
        <v>65.83</v>
      </c>
      <c r="H53" s="19">
        <f>ROUND(D53*G53,2)</f>
        <v>19410.63</v>
      </c>
      <c r="I53" s="17" t="s">
        <v>25</v>
      </c>
      <c r="J53" s="80">
        <v>87507</v>
      </c>
      <c r="K53" s="84">
        <v>294.86</v>
      </c>
      <c r="L53" s="96">
        <v>19410.63</v>
      </c>
      <c r="M53" s="96">
        <v>72.045129219277158</v>
      </c>
      <c r="N53" s="96">
        <v>0</v>
      </c>
      <c r="O53" s="99">
        <v>10.83</v>
      </c>
      <c r="P53" s="96">
        <v>780.25</v>
      </c>
      <c r="Q53" s="84"/>
      <c r="R53" s="159"/>
      <c r="S53" s="83"/>
      <c r="T53" s="83"/>
      <c r="U53" s="83"/>
      <c r="V53" s="83"/>
      <c r="W53" s="156">
        <v>305.69</v>
      </c>
      <c r="X53" s="206">
        <v>20190.88</v>
      </c>
    </row>
    <row r="54" spans="1:26" s="125" customFormat="1" ht="60">
      <c r="A54" s="117" t="s">
        <v>1748</v>
      </c>
      <c r="B54" s="200" t="s">
        <v>1087</v>
      </c>
      <c r="C54" s="118" t="s">
        <v>49</v>
      </c>
      <c r="D54" s="119" t="s">
        <v>1088</v>
      </c>
      <c r="E54" s="120">
        <f t="shared" si="7"/>
        <v>193.0856</v>
      </c>
      <c r="F54" s="120">
        <v>254.06</v>
      </c>
      <c r="G54" s="120">
        <f>ROUND(E54*1.2473,2)</f>
        <v>240.84</v>
      </c>
      <c r="H54" s="120">
        <f>ROUND(D54*G54,2)</f>
        <v>11555.5</v>
      </c>
      <c r="I54" s="118" t="s">
        <v>1089</v>
      </c>
      <c r="J54" s="264" t="s">
        <v>1090</v>
      </c>
      <c r="K54" s="265"/>
      <c r="L54" s="201"/>
      <c r="M54" s="201">
        <v>240.84</v>
      </c>
      <c r="N54" s="201">
        <v>11555.5</v>
      </c>
      <c r="O54" s="265"/>
      <c r="P54" s="201">
        <v>0</v>
      </c>
      <c r="Q54" s="265"/>
      <c r="R54" s="166"/>
      <c r="S54" s="201">
        <v>382.43</v>
      </c>
      <c r="T54" s="201">
        <v>477</v>
      </c>
      <c r="U54" s="201">
        <v>22886.46</v>
      </c>
      <c r="V54" s="201">
        <v>11330.96</v>
      </c>
      <c r="W54" s="205">
        <v>47.98</v>
      </c>
      <c r="X54" s="206">
        <v>22886.46</v>
      </c>
    </row>
    <row r="55" spans="1:26">
      <c r="A55" s="12"/>
      <c r="B55" s="12"/>
      <c r="C55" s="12"/>
      <c r="D55" s="13"/>
      <c r="E55" s="14"/>
      <c r="F55" s="14"/>
      <c r="G55" s="14"/>
      <c r="H55" s="14"/>
      <c r="I55" s="12"/>
      <c r="J55" s="76"/>
      <c r="K55" s="81"/>
      <c r="L55" s="96"/>
      <c r="M55" s="96"/>
      <c r="N55" s="96"/>
      <c r="O55" s="81"/>
      <c r="P55" s="96"/>
      <c r="Q55" s="81"/>
      <c r="R55" s="159"/>
      <c r="S55" s="83"/>
      <c r="T55" s="83"/>
      <c r="U55" s="83"/>
      <c r="V55" s="83"/>
      <c r="W55" s="156"/>
      <c r="X55" s="129"/>
    </row>
    <row r="56" spans="1:26" s="94" customFormat="1" ht="15.75">
      <c r="A56" s="85" t="s">
        <v>1800</v>
      </c>
      <c r="B56" s="86" t="s">
        <v>954</v>
      </c>
      <c r="C56" s="87"/>
      <c r="D56" s="88"/>
      <c r="E56" s="89"/>
      <c r="F56" s="89"/>
      <c r="G56" s="89"/>
      <c r="H56" s="97">
        <f>SUM(H57:H58)</f>
        <v>8436.81</v>
      </c>
      <c r="I56" s="87"/>
      <c r="J56" s="91"/>
      <c r="K56" s="92"/>
      <c r="L56" s="97">
        <f>SUM(L57:L58)</f>
        <v>6891.34</v>
      </c>
      <c r="M56" s="98"/>
      <c r="N56" s="97">
        <v>1691.38</v>
      </c>
      <c r="O56" s="92"/>
      <c r="P56" s="98">
        <v>0</v>
      </c>
      <c r="Q56" s="92"/>
      <c r="R56" s="158">
        <v>0</v>
      </c>
      <c r="S56" s="98"/>
      <c r="T56" s="98"/>
      <c r="U56" s="98"/>
      <c r="V56" s="98"/>
      <c r="W56" s="168"/>
      <c r="X56" s="130">
        <v>8582.7200000000012</v>
      </c>
    </row>
    <row r="57" spans="1:26">
      <c r="A57" s="16" t="s">
        <v>1749</v>
      </c>
      <c r="B57" s="17" t="s">
        <v>1091</v>
      </c>
      <c r="C57" s="17" t="s">
        <v>1023</v>
      </c>
      <c r="D57" s="18" t="s">
        <v>1092</v>
      </c>
      <c r="E57" s="19">
        <f t="shared" ref="E57:E58" si="8">F57*(1-$Y$12)</f>
        <v>1626.0504000000001</v>
      </c>
      <c r="F57" s="19">
        <v>2139.54</v>
      </c>
      <c r="G57" s="19">
        <f>ROUND(E57*1.2473,2)</f>
        <v>2028.17</v>
      </c>
      <c r="H57" s="19">
        <f>ROUND(D57*G57,2)</f>
        <v>7727.33</v>
      </c>
      <c r="I57" s="17" t="s">
        <v>40</v>
      </c>
      <c r="J57" s="80">
        <v>6456</v>
      </c>
      <c r="K57" s="84">
        <v>3.048</v>
      </c>
      <c r="L57" s="96">
        <v>6181.86</v>
      </c>
      <c r="M57" s="96">
        <v>2219.6531935084513</v>
      </c>
      <c r="N57" s="96">
        <v>1691.38</v>
      </c>
      <c r="O57" s="84"/>
      <c r="P57" s="96">
        <v>0</v>
      </c>
      <c r="Q57" s="84"/>
      <c r="R57" s="159"/>
      <c r="S57" s="83"/>
      <c r="T57" s="83"/>
      <c r="U57" s="83"/>
      <c r="V57" s="83"/>
      <c r="W57" s="156">
        <v>3.81</v>
      </c>
      <c r="X57" s="206">
        <v>7873.24</v>
      </c>
    </row>
    <row r="58" spans="1:26">
      <c r="A58" s="16" t="s">
        <v>1750</v>
      </c>
      <c r="B58" s="17" t="s">
        <v>1093</v>
      </c>
      <c r="C58" s="17" t="s">
        <v>49</v>
      </c>
      <c r="D58" s="18" t="s">
        <v>1094</v>
      </c>
      <c r="E58" s="19">
        <f t="shared" si="8"/>
        <v>30.749600000000001</v>
      </c>
      <c r="F58" s="19">
        <v>40.46</v>
      </c>
      <c r="G58" s="19">
        <f>ROUND(E58*1.2473,2)</f>
        <v>38.35</v>
      </c>
      <c r="H58" s="19">
        <f>ROUND(D58*G58,2)</f>
        <v>709.48</v>
      </c>
      <c r="I58" s="17" t="s">
        <v>40</v>
      </c>
      <c r="J58" s="80">
        <v>147</v>
      </c>
      <c r="K58" s="84">
        <v>18.5</v>
      </c>
      <c r="L58" s="96">
        <v>709.48</v>
      </c>
      <c r="M58" s="96">
        <v>41.970692777749946</v>
      </c>
      <c r="N58" s="96">
        <v>0</v>
      </c>
      <c r="O58" s="84"/>
      <c r="P58" s="96">
        <v>0</v>
      </c>
      <c r="Q58" s="84"/>
      <c r="R58" s="159"/>
      <c r="S58" s="83"/>
      <c r="T58" s="83"/>
      <c r="U58" s="83"/>
      <c r="V58" s="83"/>
      <c r="W58" s="156">
        <v>18.5</v>
      </c>
      <c r="X58" s="206">
        <v>709.48</v>
      </c>
    </row>
    <row r="59" spans="1:26">
      <c r="A59" s="12"/>
      <c r="B59" s="12"/>
      <c r="C59" s="12"/>
      <c r="D59" s="13"/>
      <c r="E59" s="14"/>
      <c r="F59" s="14"/>
      <c r="G59" s="14"/>
      <c r="H59" s="14"/>
      <c r="I59" s="12"/>
      <c r="J59" s="76"/>
      <c r="K59" s="81"/>
      <c r="L59" s="96"/>
      <c r="M59" s="96"/>
      <c r="N59" s="96"/>
      <c r="O59" s="81"/>
      <c r="P59" s="96"/>
      <c r="Q59" s="81"/>
      <c r="R59" s="159"/>
      <c r="S59" s="83"/>
      <c r="T59" s="83"/>
      <c r="U59" s="83"/>
      <c r="V59" s="83"/>
      <c r="W59" s="156"/>
      <c r="X59" s="129"/>
    </row>
    <row r="60" spans="1:26" s="94" customFormat="1" ht="15.75">
      <c r="A60" s="85" t="s">
        <v>1799</v>
      </c>
      <c r="B60" s="86" t="s">
        <v>955</v>
      </c>
      <c r="C60" s="87"/>
      <c r="D60" s="88"/>
      <c r="E60" s="89"/>
      <c r="F60" s="89"/>
      <c r="G60" s="89"/>
      <c r="H60" s="97">
        <f>SUM(H61:H69)</f>
        <v>98411.05</v>
      </c>
      <c r="I60" s="87"/>
      <c r="J60" s="91"/>
      <c r="K60" s="92"/>
      <c r="L60" s="97">
        <f>SUM(L61:L69)</f>
        <v>10986.53</v>
      </c>
      <c r="M60" s="98"/>
      <c r="N60" s="97">
        <v>95678.430000000008</v>
      </c>
      <c r="O60" s="92"/>
      <c r="P60" s="98">
        <v>0</v>
      </c>
      <c r="Q60" s="92"/>
      <c r="R60" s="158">
        <v>0</v>
      </c>
      <c r="S60" s="98"/>
      <c r="T60" s="98"/>
      <c r="U60" s="98"/>
      <c r="V60" s="97">
        <v>0</v>
      </c>
      <c r="W60" s="168"/>
      <c r="X60" s="130">
        <v>106664.96000000001</v>
      </c>
    </row>
    <row r="61" spans="1:26" s="125" customFormat="1" ht="30">
      <c r="A61" s="117" t="s">
        <v>1751</v>
      </c>
      <c r="B61" s="118" t="s">
        <v>1095</v>
      </c>
      <c r="C61" s="118" t="s">
        <v>1028</v>
      </c>
      <c r="D61" s="119" t="s">
        <v>1096</v>
      </c>
      <c r="E61" s="120">
        <f t="shared" ref="E61:E69" si="9">F61*(1-$Y$12)</f>
        <v>538.14080000000001</v>
      </c>
      <c r="F61" s="120">
        <v>708.08</v>
      </c>
      <c r="G61" s="120">
        <f t="shared" ref="G61:G69" si="10">ROUND(E61*1.2473,2)</f>
        <v>671.22</v>
      </c>
      <c r="H61" s="120">
        <f t="shared" ref="H61:H69" si="11">ROUND(D61*G61,2)</f>
        <v>54932.639999999999</v>
      </c>
      <c r="I61" s="118" t="s">
        <v>25</v>
      </c>
      <c r="J61" s="121">
        <v>94569</v>
      </c>
      <c r="K61" s="123">
        <v>16.368000000000002</v>
      </c>
      <c r="L61" s="201">
        <v>10986.53</v>
      </c>
      <c r="M61" s="201">
        <v>734.59109273223783</v>
      </c>
      <c r="N61" s="201">
        <v>48095.15</v>
      </c>
      <c r="O61" s="123"/>
      <c r="P61" s="201">
        <v>0</v>
      </c>
      <c r="Q61" s="123"/>
      <c r="R61" s="166"/>
      <c r="S61" s="201"/>
      <c r="T61" s="201">
        <v>0</v>
      </c>
      <c r="U61" s="201">
        <v>0</v>
      </c>
      <c r="V61" s="201"/>
      <c r="W61" s="205">
        <v>81.84</v>
      </c>
      <c r="X61" s="206">
        <v>59081.68</v>
      </c>
      <c r="Y61" s="125">
        <v>835</v>
      </c>
      <c r="Z61" s="125">
        <f>1187.42</f>
        <v>1187.42</v>
      </c>
    </row>
    <row r="62" spans="1:26" s="125" customFormat="1">
      <c r="A62" s="117" t="s">
        <v>1752</v>
      </c>
      <c r="B62" s="118" t="s">
        <v>1097</v>
      </c>
      <c r="C62" s="118" t="s">
        <v>1028</v>
      </c>
      <c r="D62" s="119" t="s">
        <v>1098</v>
      </c>
      <c r="E62" s="120">
        <f t="shared" si="9"/>
        <v>350.53480000000002</v>
      </c>
      <c r="F62" s="120">
        <v>461.23</v>
      </c>
      <c r="G62" s="120">
        <f t="shared" si="10"/>
        <v>437.22</v>
      </c>
      <c r="H62" s="120">
        <f t="shared" si="11"/>
        <v>821.97</v>
      </c>
      <c r="I62" s="118" t="s">
        <v>25</v>
      </c>
      <c r="J62" s="121">
        <v>94570</v>
      </c>
      <c r="K62" s="123"/>
      <c r="L62" s="201"/>
      <c r="M62" s="201">
        <v>478.49873002054323</v>
      </c>
      <c r="N62" s="201">
        <v>899.58</v>
      </c>
      <c r="O62" s="123"/>
      <c r="P62" s="201">
        <v>0</v>
      </c>
      <c r="Q62" s="123"/>
      <c r="R62" s="166"/>
      <c r="S62" s="201"/>
      <c r="T62" s="201">
        <v>0</v>
      </c>
      <c r="U62" s="201">
        <v>0</v>
      </c>
      <c r="V62" s="201"/>
      <c r="W62" s="205">
        <v>1.88</v>
      </c>
      <c r="X62" s="206">
        <v>899.58</v>
      </c>
      <c r="Y62" s="125">
        <f>1372</f>
        <v>1372</v>
      </c>
      <c r="Z62" s="125">
        <f>1555.97</f>
        <v>1555.97</v>
      </c>
    </row>
    <row r="63" spans="1:26" s="125" customFormat="1">
      <c r="A63" s="117" t="s">
        <v>1753</v>
      </c>
      <c r="B63" s="118" t="s">
        <v>1099</v>
      </c>
      <c r="C63" s="118" t="s">
        <v>1028</v>
      </c>
      <c r="D63" s="119" t="s">
        <v>1100</v>
      </c>
      <c r="E63" s="120">
        <f t="shared" si="9"/>
        <v>364.93680000000001</v>
      </c>
      <c r="F63" s="120">
        <v>480.18</v>
      </c>
      <c r="G63" s="120">
        <f t="shared" si="10"/>
        <v>455.19</v>
      </c>
      <c r="H63" s="120">
        <f t="shared" si="11"/>
        <v>1529.44</v>
      </c>
      <c r="I63" s="118" t="s">
        <v>25</v>
      </c>
      <c r="J63" s="121">
        <v>100674</v>
      </c>
      <c r="K63" s="123"/>
      <c r="L63" s="201"/>
      <c r="M63" s="201">
        <v>498.16531018263356</v>
      </c>
      <c r="N63" s="201">
        <v>1673.84</v>
      </c>
      <c r="O63" s="123"/>
      <c r="P63" s="201">
        <v>0</v>
      </c>
      <c r="Q63" s="123"/>
      <c r="R63" s="166"/>
      <c r="S63" s="124"/>
      <c r="T63" s="124"/>
      <c r="U63" s="124"/>
      <c r="V63" s="124"/>
      <c r="W63" s="205">
        <v>3.36</v>
      </c>
      <c r="X63" s="206">
        <v>1673.84</v>
      </c>
    </row>
    <row r="64" spans="1:26" ht="60">
      <c r="A64" s="16" t="s">
        <v>1754</v>
      </c>
      <c r="B64" s="12" t="s">
        <v>1101</v>
      </c>
      <c r="C64" s="17" t="s">
        <v>202</v>
      </c>
      <c r="D64" s="18" t="s">
        <v>1102</v>
      </c>
      <c r="E64" s="19">
        <f t="shared" si="9"/>
        <v>529.60599999999999</v>
      </c>
      <c r="F64" s="19">
        <v>696.85</v>
      </c>
      <c r="G64" s="19">
        <f t="shared" si="10"/>
        <v>660.58</v>
      </c>
      <c r="H64" s="19">
        <f t="shared" si="11"/>
        <v>29726.1</v>
      </c>
      <c r="I64" s="17" t="s">
        <v>25</v>
      </c>
      <c r="J64" s="80">
        <v>90796</v>
      </c>
      <c r="K64" s="84"/>
      <c r="L64" s="96"/>
      <c r="M64" s="96">
        <v>722.94655111150098</v>
      </c>
      <c r="N64" s="96">
        <v>32532.59</v>
      </c>
      <c r="O64" s="84"/>
      <c r="P64" s="96">
        <v>0</v>
      </c>
      <c r="Q64" s="84"/>
      <c r="R64" s="159"/>
      <c r="S64" s="83"/>
      <c r="T64" s="83"/>
      <c r="U64" s="83"/>
      <c r="V64" s="83"/>
      <c r="W64" s="156">
        <v>45</v>
      </c>
      <c r="X64" s="206">
        <v>32532.59</v>
      </c>
    </row>
    <row r="65" spans="1:25" ht="60">
      <c r="A65" s="16" t="s">
        <v>1755</v>
      </c>
      <c r="B65" s="12" t="s">
        <v>1103</v>
      </c>
      <c r="C65" s="17" t="s">
        <v>202</v>
      </c>
      <c r="D65" s="18" t="s">
        <v>1104</v>
      </c>
      <c r="E65" s="19">
        <f t="shared" si="9"/>
        <v>73.461600000000004</v>
      </c>
      <c r="F65" s="19">
        <v>96.66</v>
      </c>
      <c r="G65" s="19">
        <f t="shared" si="10"/>
        <v>91.63</v>
      </c>
      <c r="H65" s="19">
        <f t="shared" si="11"/>
        <v>2840.53</v>
      </c>
      <c r="I65" s="17" t="s">
        <v>25</v>
      </c>
      <c r="J65" s="80">
        <v>91306</v>
      </c>
      <c r="K65" s="84"/>
      <c r="L65" s="96"/>
      <c r="M65" s="96">
        <v>100.28095382595117</v>
      </c>
      <c r="N65" s="96">
        <v>3108.71</v>
      </c>
      <c r="O65" s="84"/>
      <c r="P65" s="96">
        <v>0</v>
      </c>
      <c r="Q65" s="84"/>
      <c r="R65" s="159"/>
      <c r="S65" s="83"/>
      <c r="T65" s="83"/>
      <c r="U65" s="83"/>
      <c r="V65" s="83"/>
      <c r="W65" s="156">
        <v>31</v>
      </c>
      <c r="X65" s="206">
        <v>3108.71</v>
      </c>
    </row>
    <row r="66" spans="1:25" ht="60">
      <c r="A66" s="16" t="s">
        <v>1756</v>
      </c>
      <c r="B66" s="12" t="s">
        <v>1105</v>
      </c>
      <c r="C66" s="17" t="s">
        <v>202</v>
      </c>
      <c r="D66" s="18" t="s">
        <v>1106</v>
      </c>
      <c r="E66" s="19">
        <f t="shared" si="9"/>
        <v>51.079599999999999</v>
      </c>
      <c r="F66" s="19">
        <v>67.209999999999994</v>
      </c>
      <c r="G66" s="19">
        <f t="shared" si="10"/>
        <v>63.71</v>
      </c>
      <c r="H66" s="19">
        <f t="shared" si="11"/>
        <v>891.94</v>
      </c>
      <c r="I66" s="17" t="s">
        <v>25</v>
      </c>
      <c r="J66" s="80">
        <v>91305</v>
      </c>
      <c r="K66" s="84"/>
      <c r="L66" s="96"/>
      <c r="M66" s="96">
        <v>69.724976189581469</v>
      </c>
      <c r="N66" s="96">
        <v>976.15</v>
      </c>
      <c r="O66" s="84"/>
      <c r="P66" s="96">
        <v>0</v>
      </c>
      <c r="Q66" s="84"/>
      <c r="R66" s="159"/>
      <c r="S66" s="83"/>
      <c r="T66" s="83"/>
      <c r="U66" s="83"/>
      <c r="V66" s="83"/>
      <c r="W66" s="156">
        <v>14</v>
      </c>
      <c r="X66" s="206">
        <v>976.15</v>
      </c>
    </row>
    <row r="67" spans="1:25" ht="60">
      <c r="A67" s="16" t="s">
        <v>1757</v>
      </c>
      <c r="B67" s="17" t="s">
        <v>1660</v>
      </c>
      <c r="C67" s="17" t="s">
        <v>202</v>
      </c>
      <c r="D67" s="18" t="s">
        <v>1049</v>
      </c>
      <c r="E67" s="19">
        <f t="shared" si="9"/>
        <v>761.10200000000009</v>
      </c>
      <c r="F67" s="19">
        <v>1001.45</v>
      </c>
      <c r="G67" s="19">
        <f t="shared" si="10"/>
        <v>949.32</v>
      </c>
      <c r="H67" s="19">
        <f t="shared" si="11"/>
        <v>1898.64</v>
      </c>
      <c r="I67" s="17" t="s">
        <v>1051</v>
      </c>
      <c r="J67" s="79" t="s">
        <v>1107</v>
      </c>
      <c r="K67" s="82"/>
      <c r="L67" s="96"/>
      <c r="M67" s="96">
        <v>1038.9470161088286</v>
      </c>
      <c r="N67" s="96">
        <v>2077.89</v>
      </c>
      <c r="O67" s="82"/>
      <c r="P67" s="96">
        <v>0</v>
      </c>
      <c r="Q67" s="82"/>
      <c r="R67" s="159"/>
      <c r="S67" s="83"/>
      <c r="T67" s="83"/>
      <c r="U67" s="83"/>
      <c r="V67" s="83"/>
      <c r="W67" s="156">
        <v>2</v>
      </c>
      <c r="X67" s="206">
        <v>2077.89</v>
      </c>
    </row>
    <row r="68" spans="1:25" ht="60">
      <c r="A68" s="16" t="s">
        <v>1758</v>
      </c>
      <c r="B68" s="17" t="s">
        <v>1108</v>
      </c>
      <c r="C68" s="17" t="s">
        <v>202</v>
      </c>
      <c r="D68" s="18" t="s">
        <v>1109</v>
      </c>
      <c r="E68" s="19">
        <f t="shared" si="9"/>
        <v>405.74119999999999</v>
      </c>
      <c r="F68" s="19">
        <v>533.87</v>
      </c>
      <c r="G68" s="19">
        <f t="shared" si="10"/>
        <v>506.08</v>
      </c>
      <c r="H68" s="19">
        <f t="shared" si="11"/>
        <v>2024.32</v>
      </c>
      <c r="I68" s="17" t="s">
        <v>40</v>
      </c>
      <c r="J68" s="80">
        <v>13034</v>
      </c>
      <c r="K68" s="84"/>
      <c r="L68" s="96"/>
      <c r="M68" s="96">
        <v>553.85992701339489</v>
      </c>
      <c r="N68" s="96">
        <v>2215.44</v>
      </c>
      <c r="O68" s="84"/>
      <c r="P68" s="96">
        <v>0</v>
      </c>
      <c r="Q68" s="84"/>
      <c r="R68" s="159"/>
      <c r="S68" s="83"/>
      <c r="T68" s="83"/>
      <c r="U68" s="83"/>
      <c r="V68" s="83"/>
      <c r="W68" s="156">
        <v>4</v>
      </c>
      <c r="X68" s="206">
        <v>2215.44</v>
      </c>
    </row>
    <row r="69" spans="1:25" ht="60">
      <c r="A69" s="16" t="s">
        <v>1759</v>
      </c>
      <c r="B69" s="12" t="s">
        <v>1110</v>
      </c>
      <c r="C69" s="17" t="s">
        <v>1028</v>
      </c>
      <c r="D69" s="18" t="s">
        <v>1111</v>
      </c>
      <c r="E69" s="19">
        <f t="shared" si="9"/>
        <v>269.8</v>
      </c>
      <c r="F69" s="19">
        <v>355</v>
      </c>
      <c r="G69" s="19">
        <f t="shared" si="10"/>
        <v>336.52</v>
      </c>
      <c r="H69" s="19">
        <f t="shared" si="11"/>
        <v>3745.47</v>
      </c>
      <c r="I69" s="17" t="s">
        <v>40</v>
      </c>
      <c r="J69" s="80">
        <v>12474</v>
      </c>
      <c r="K69" s="84"/>
      <c r="L69" s="96"/>
      <c r="M69" s="96">
        <v>368.29146110999767</v>
      </c>
      <c r="N69" s="96">
        <v>4099.08</v>
      </c>
      <c r="O69" s="84"/>
      <c r="P69" s="96">
        <v>0</v>
      </c>
      <c r="Q69" s="84"/>
      <c r="R69" s="159"/>
      <c r="S69" s="83"/>
      <c r="T69" s="83"/>
      <c r="U69" s="83"/>
      <c r="V69" s="83"/>
      <c r="W69" s="156">
        <v>11.13</v>
      </c>
      <c r="X69" s="206">
        <v>4099.08</v>
      </c>
    </row>
    <row r="70" spans="1:25">
      <c r="A70" s="12"/>
      <c r="B70" s="12"/>
      <c r="C70" s="12"/>
      <c r="D70" s="13"/>
      <c r="E70" s="14"/>
      <c r="F70" s="14"/>
      <c r="G70" s="14"/>
      <c r="H70" s="14"/>
      <c r="I70" s="12"/>
      <c r="J70" s="76"/>
      <c r="K70" s="81"/>
      <c r="L70" s="96"/>
      <c r="M70" s="96"/>
      <c r="N70" s="96"/>
      <c r="O70" s="81"/>
      <c r="P70" s="96"/>
      <c r="Q70" s="81"/>
      <c r="R70" s="159"/>
      <c r="S70" s="83"/>
      <c r="T70" s="83"/>
      <c r="U70" s="83"/>
      <c r="V70" s="83"/>
      <c r="W70" s="156"/>
      <c r="X70" s="129"/>
    </row>
    <row r="71" spans="1:25" s="94" customFormat="1" ht="15.75">
      <c r="A71" s="85" t="s">
        <v>1798</v>
      </c>
      <c r="B71" s="86" t="s">
        <v>956</v>
      </c>
      <c r="C71" s="87"/>
      <c r="D71" s="88"/>
      <c r="E71" s="89"/>
      <c r="F71" s="89"/>
      <c r="G71" s="89"/>
      <c r="H71" s="97">
        <f>SUM(H72:H75)</f>
        <v>208740.99</v>
      </c>
      <c r="I71" s="87"/>
      <c r="J71" s="91"/>
      <c r="K71" s="92"/>
      <c r="L71" s="97">
        <f>SUM(L72:L75)</f>
        <v>109185.81999999999</v>
      </c>
      <c r="M71" s="98"/>
      <c r="N71" s="97">
        <v>108954.53</v>
      </c>
      <c r="O71" s="92"/>
      <c r="P71" s="97">
        <v>39535.629999999997</v>
      </c>
      <c r="Q71" s="92"/>
      <c r="R71" s="160">
        <v>0</v>
      </c>
      <c r="S71" s="97"/>
      <c r="T71" s="97"/>
      <c r="U71" s="97"/>
      <c r="V71" s="97"/>
      <c r="W71" s="168"/>
      <c r="X71" s="130">
        <v>257675.97999999998</v>
      </c>
    </row>
    <row r="72" spans="1:25" ht="105">
      <c r="A72" s="16" t="s">
        <v>1673</v>
      </c>
      <c r="B72" s="12" t="s">
        <v>1112</v>
      </c>
      <c r="C72" s="17" t="s">
        <v>1028</v>
      </c>
      <c r="D72" s="18" t="s">
        <v>1113</v>
      </c>
      <c r="E72" s="19">
        <f t="shared" ref="E72:E75" si="12">F72*(1-$Y$12)</f>
        <v>33.584399999999995</v>
      </c>
      <c r="F72" s="19">
        <v>44.19</v>
      </c>
      <c r="G72" s="19">
        <f>ROUND(E72*1.2473,2)</f>
        <v>41.89</v>
      </c>
      <c r="H72" s="19">
        <f>ROUND(D72*G72,2)</f>
        <v>32717.77</v>
      </c>
      <c r="I72" s="17" t="s">
        <v>25</v>
      </c>
      <c r="J72" s="80">
        <v>92580</v>
      </c>
      <c r="K72" s="84">
        <v>781.04399999999987</v>
      </c>
      <c r="L72" s="96">
        <v>32717.93</v>
      </c>
      <c r="M72" s="96">
        <v>45.84491057261917</v>
      </c>
      <c r="N72" s="96"/>
      <c r="O72" s="84"/>
      <c r="P72" s="96">
        <v>0</v>
      </c>
      <c r="Q72" s="84"/>
      <c r="R72" s="159"/>
      <c r="S72" s="83"/>
      <c r="T72" s="83"/>
      <c r="U72" s="83"/>
      <c r="V72" s="83"/>
      <c r="W72" s="156">
        <v>781.04</v>
      </c>
      <c r="X72" s="129">
        <v>32717.77</v>
      </c>
    </row>
    <row r="73" spans="1:25" ht="45">
      <c r="A73" s="16" t="s">
        <v>1674</v>
      </c>
      <c r="B73" s="12" t="s">
        <v>1114</v>
      </c>
      <c r="C73" s="17" t="s">
        <v>1028</v>
      </c>
      <c r="D73" s="18" t="s">
        <v>1113</v>
      </c>
      <c r="E73" s="19">
        <f t="shared" si="12"/>
        <v>168.21080000000001</v>
      </c>
      <c r="F73" s="19">
        <v>221.33</v>
      </c>
      <c r="G73" s="19">
        <f>ROUND(E73*1.2473,2)</f>
        <v>209.81</v>
      </c>
      <c r="H73" s="19">
        <f>ROUND(D73*G73,2)</f>
        <v>163870</v>
      </c>
      <c r="I73" s="17" t="s">
        <v>25</v>
      </c>
      <c r="J73" s="80">
        <v>94216</v>
      </c>
      <c r="K73" s="84">
        <v>345.84</v>
      </c>
      <c r="L73" s="96">
        <v>72560.69</v>
      </c>
      <c r="M73" s="96">
        <v>229.61854111342154</v>
      </c>
      <c r="N73" s="96">
        <v>99929.99</v>
      </c>
      <c r="O73" s="84"/>
      <c r="P73" s="96">
        <v>0</v>
      </c>
      <c r="Q73" s="84"/>
      <c r="R73" s="159"/>
      <c r="S73" s="83"/>
      <c r="T73" s="83"/>
      <c r="U73" s="83"/>
      <c r="V73" s="83"/>
      <c r="W73" s="156">
        <v>781.04</v>
      </c>
      <c r="X73" s="206">
        <v>172490.68</v>
      </c>
    </row>
    <row r="74" spans="1:25">
      <c r="A74" s="16" t="s">
        <v>1675</v>
      </c>
      <c r="B74" s="17" t="s">
        <v>1115</v>
      </c>
      <c r="C74" s="17" t="s">
        <v>49</v>
      </c>
      <c r="D74" s="18" t="s">
        <v>1116</v>
      </c>
      <c r="E74" s="19">
        <f t="shared" si="12"/>
        <v>78.310400000000001</v>
      </c>
      <c r="F74" s="19">
        <v>103.04</v>
      </c>
      <c r="G74" s="19">
        <f>ROUND(E74*1.2473,2)</f>
        <v>97.68</v>
      </c>
      <c r="H74" s="19">
        <f>ROUND(D74*G74,2)</f>
        <v>9730.8799999999992</v>
      </c>
      <c r="I74" s="17" t="s">
        <v>40</v>
      </c>
      <c r="J74" s="80">
        <v>9077</v>
      </c>
      <c r="K74" s="84">
        <v>40</v>
      </c>
      <c r="L74" s="96">
        <v>3907.2</v>
      </c>
      <c r="M74" s="96">
        <v>106.90214525503559</v>
      </c>
      <c r="N74" s="96">
        <v>6373.51</v>
      </c>
      <c r="O74" s="84"/>
      <c r="P74" s="96">
        <v>0</v>
      </c>
      <c r="Q74" s="84"/>
      <c r="R74" s="159"/>
      <c r="S74" s="83"/>
      <c r="T74" s="83"/>
      <c r="U74" s="83"/>
      <c r="V74" s="83"/>
      <c r="W74" s="156">
        <v>99.62</v>
      </c>
      <c r="X74" s="206">
        <v>10280.709999999999</v>
      </c>
    </row>
    <row r="75" spans="1:25">
      <c r="A75" s="16" t="s">
        <v>1676</v>
      </c>
      <c r="B75" s="17" t="s">
        <v>1117</v>
      </c>
      <c r="C75" s="17" t="s">
        <v>49</v>
      </c>
      <c r="D75" s="18" t="s">
        <v>1118</v>
      </c>
      <c r="E75" s="19">
        <f t="shared" si="12"/>
        <v>20.368000000000002</v>
      </c>
      <c r="F75" s="19">
        <v>26.8</v>
      </c>
      <c r="G75" s="19">
        <f>ROUND(E75*1.2473,2)</f>
        <v>25.41</v>
      </c>
      <c r="H75" s="19">
        <f>ROUND(D75*G75,2)</f>
        <v>2422.34</v>
      </c>
      <c r="I75" s="17" t="s">
        <v>40</v>
      </c>
      <c r="J75" s="80">
        <v>304</v>
      </c>
      <c r="K75" s="84">
        <v>0</v>
      </c>
      <c r="L75" s="96">
        <v>0</v>
      </c>
      <c r="M75" s="96">
        <v>27.809004002154527</v>
      </c>
      <c r="N75" s="96">
        <v>2651.03</v>
      </c>
      <c r="O75" s="84"/>
      <c r="P75" s="96">
        <v>0</v>
      </c>
      <c r="Q75" s="84"/>
      <c r="R75" s="159"/>
      <c r="S75" s="83"/>
      <c r="T75" s="83"/>
      <c r="U75" s="83"/>
      <c r="V75" s="83"/>
      <c r="W75" s="156">
        <v>95.33</v>
      </c>
      <c r="X75" s="206">
        <v>2651.03</v>
      </c>
    </row>
    <row r="76" spans="1:25" ht="60">
      <c r="A76" s="16" t="s">
        <v>1677</v>
      </c>
      <c r="B76" s="17" t="s">
        <v>1672</v>
      </c>
      <c r="C76" s="17" t="s">
        <v>202</v>
      </c>
      <c r="D76" s="18"/>
      <c r="E76" s="19">
        <f>Y76*(1-$Y$12)</f>
        <v>1448.1268</v>
      </c>
      <c r="F76" s="19"/>
      <c r="G76" s="19">
        <f>ROUND(E76*1.2473,2)</f>
        <v>1806.25</v>
      </c>
      <c r="H76" s="19"/>
      <c r="I76" s="17" t="s">
        <v>25</v>
      </c>
      <c r="J76" s="80">
        <v>92620</v>
      </c>
      <c r="K76" s="84"/>
      <c r="L76" s="96"/>
      <c r="M76" s="96">
        <v>1976.7813254187963</v>
      </c>
      <c r="N76" s="96">
        <v>0</v>
      </c>
      <c r="O76" s="95">
        <v>20</v>
      </c>
      <c r="P76" s="96">
        <v>39535.629999999997</v>
      </c>
      <c r="Q76" s="84"/>
      <c r="R76" s="159"/>
      <c r="S76" s="83"/>
      <c r="T76" s="83"/>
      <c r="U76" s="83"/>
      <c r="V76" s="83"/>
      <c r="W76" s="156">
        <v>20</v>
      </c>
      <c r="X76" s="206">
        <v>39535.629999999997</v>
      </c>
      <c r="Y76" s="100">
        <v>1905.43</v>
      </c>
    </row>
    <row r="77" spans="1:25">
      <c r="A77" s="12"/>
      <c r="B77" s="12"/>
      <c r="C77" s="12"/>
      <c r="D77" s="13"/>
      <c r="E77" s="14"/>
      <c r="F77" s="14"/>
      <c r="G77" s="14"/>
      <c r="H77" s="14"/>
      <c r="I77" s="12"/>
      <c r="J77" s="76"/>
      <c r="K77" s="81"/>
      <c r="L77" s="96"/>
      <c r="M77" s="96"/>
      <c r="N77" s="96"/>
      <c r="O77" s="81"/>
      <c r="P77" s="96"/>
      <c r="Q77" s="81"/>
      <c r="R77" s="159"/>
      <c r="S77" s="83"/>
      <c r="T77" s="83"/>
      <c r="U77" s="83"/>
      <c r="V77" s="174"/>
      <c r="W77" s="175"/>
      <c r="X77" s="176"/>
    </row>
    <row r="78" spans="1:25" s="94" customFormat="1" ht="15.75">
      <c r="A78" s="85">
        <v>9</v>
      </c>
      <c r="B78" s="86" t="s">
        <v>957</v>
      </c>
      <c r="C78" s="87"/>
      <c r="D78" s="88"/>
      <c r="E78" s="89"/>
      <c r="F78" s="89"/>
      <c r="G78" s="89"/>
      <c r="H78" s="97">
        <f>H79</f>
        <v>44338.1</v>
      </c>
      <c r="I78" s="87"/>
      <c r="J78" s="91"/>
      <c r="K78" s="92"/>
      <c r="L78" s="97">
        <f>L79</f>
        <v>15107.49</v>
      </c>
      <c r="M78" s="98"/>
      <c r="N78" s="97">
        <v>31990.33</v>
      </c>
      <c r="O78" s="92"/>
      <c r="P78" s="98">
        <v>0</v>
      </c>
      <c r="Q78" s="92"/>
      <c r="R78" s="160">
        <v>1027.18</v>
      </c>
      <c r="S78" s="97"/>
      <c r="T78" s="97"/>
      <c r="U78" s="97"/>
      <c r="V78" s="97">
        <v>0</v>
      </c>
      <c r="W78" s="144"/>
      <c r="X78" s="130">
        <v>46070.64</v>
      </c>
    </row>
    <row r="79" spans="1:25" s="125" customFormat="1" ht="45">
      <c r="A79" s="117" t="s">
        <v>1744</v>
      </c>
      <c r="B79" s="200" t="s">
        <v>1119</v>
      </c>
      <c r="C79" s="118" t="s">
        <v>1028</v>
      </c>
      <c r="D79" s="119" t="s">
        <v>1037</v>
      </c>
      <c r="E79" s="120">
        <f t="shared" ref="E79" si="13">F79*(1-$Y$12)</f>
        <v>45.3264</v>
      </c>
      <c r="F79" s="120">
        <v>59.64</v>
      </c>
      <c r="G79" s="120">
        <f>ROUND(E79*1.2473,2)</f>
        <v>56.54</v>
      </c>
      <c r="H79" s="120">
        <f>ROUND(D79*G79,2)</f>
        <v>44338.1</v>
      </c>
      <c r="I79" s="118" t="s">
        <v>25</v>
      </c>
      <c r="J79" s="121">
        <v>96114</v>
      </c>
      <c r="K79" s="123">
        <v>267.2</v>
      </c>
      <c r="L79" s="201">
        <v>15107.49</v>
      </c>
      <c r="M79" s="201">
        <v>61.87804353726159</v>
      </c>
      <c r="N79" s="201">
        <v>31990.33</v>
      </c>
      <c r="O79" s="123"/>
      <c r="P79" s="201">
        <v>0</v>
      </c>
      <c r="Q79" s="122">
        <v>16.600000000000001</v>
      </c>
      <c r="R79" s="202">
        <v>1027.18</v>
      </c>
      <c r="S79" s="201"/>
      <c r="T79" s="201"/>
      <c r="U79" s="201"/>
      <c r="V79" s="201"/>
      <c r="W79" s="203">
        <v>767.59</v>
      </c>
      <c r="X79" s="206">
        <v>46070.64</v>
      </c>
      <c r="Y79" s="204"/>
    </row>
    <row r="80" spans="1:25">
      <c r="A80" s="12"/>
      <c r="B80" s="12"/>
      <c r="C80" s="12"/>
      <c r="D80" s="13"/>
      <c r="E80" s="14"/>
      <c r="F80" s="14"/>
      <c r="G80" s="14"/>
      <c r="H80" s="14"/>
      <c r="I80" s="12"/>
      <c r="J80" s="76"/>
      <c r="K80" s="81"/>
      <c r="L80" s="96"/>
      <c r="M80" s="96"/>
      <c r="N80" s="96"/>
      <c r="O80" s="81"/>
      <c r="P80" s="96"/>
      <c r="Q80" s="81"/>
      <c r="R80" s="159"/>
      <c r="S80" s="83"/>
      <c r="T80" s="83"/>
      <c r="U80" s="83"/>
      <c r="V80" s="177"/>
      <c r="W80" s="178"/>
      <c r="X80" s="179"/>
    </row>
    <row r="81" spans="1:24" s="94" customFormat="1" ht="15.75">
      <c r="A81" s="85">
        <v>10</v>
      </c>
      <c r="B81" s="86" t="s">
        <v>958</v>
      </c>
      <c r="C81" s="87"/>
      <c r="D81" s="88"/>
      <c r="E81" s="89"/>
      <c r="F81" s="89"/>
      <c r="G81" s="89"/>
      <c r="H81" s="97">
        <f>SUM(H82:H86)</f>
        <v>69373.22</v>
      </c>
      <c r="I81" s="87"/>
      <c r="J81" s="91"/>
      <c r="K81" s="92"/>
      <c r="L81" s="97">
        <f>SUM(L82:L86)</f>
        <v>40938.22</v>
      </c>
      <c r="M81" s="98"/>
      <c r="N81" s="97">
        <v>31119.599999999999</v>
      </c>
      <c r="O81" s="92"/>
      <c r="P81" s="98">
        <v>0</v>
      </c>
      <c r="Q81" s="92"/>
      <c r="R81" s="158">
        <v>0</v>
      </c>
      <c r="S81" s="98"/>
      <c r="T81" s="98"/>
      <c r="U81" s="98"/>
      <c r="V81" s="90">
        <v>0</v>
      </c>
      <c r="W81" s="168"/>
      <c r="X81" s="130">
        <v>72057.820000000007</v>
      </c>
    </row>
    <row r="82" spans="1:24" ht="45">
      <c r="A82" s="16" t="s">
        <v>1739</v>
      </c>
      <c r="B82" s="12" t="s">
        <v>1120</v>
      </c>
      <c r="C82" s="17" t="s">
        <v>1028</v>
      </c>
      <c r="D82" s="18" t="s">
        <v>1121</v>
      </c>
      <c r="E82" s="19">
        <f t="shared" ref="E82:E86" si="14">F82*(1-$Y$12)</f>
        <v>4.7880000000000003</v>
      </c>
      <c r="F82" s="19">
        <v>6.3</v>
      </c>
      <c r="G82" s="19">
        <f>ROUND(E82*1.2473,2)</f>
        <v>5.97</v>
      </c>
      <c r="H82" s="19">
        <f>ROUND(D82*G82,2)</f>
        <v>3874.11</v>
      </c>
      <c r="I82" s="17" t="s">
        <v>25</v>
      </c>
      <c r="J82" s="80">
        <v>87905</v>
      </c>
      <c r="K82" s="84">
        <v>348</v>
      </c>
      <c r="L82" s="96">
        <v>2077.56</v>
      </c>
      <c r="M82" s="96">
        <v>6.5336384845675921</v>
      </c>
      <c r="N82" s="96">
        <v>1966.17</v>
      </c>
      <c r="O82" s="84"/>
      <c r="P82" s="96">
        <v>0</v>
      </c>
      <c r="Q82" s="84"/>
      <c r="R82" s="159"/>
      <c r="S82" s="83"/>
      <c r="T82" s="83"/>
      <c r="U82" s="83"/>
      <c r="V82" s="83"/>
      <c r="W82" s="156">
        <v>648.92999999999995</v>
      </c>
      <c r="X82" s="206">
        <v>4043.73</v>
      </c>
    </row>
    <row r="83" spans="1:24" ht="45">
      <c r="A83" s="16" t="s">
        <v>1740</v>
      </c>
      <c r="B83" s="12" t="s">
        <v>1122</v>
      </c>
      <c r="C83" s="17" t="s">
        <v>1028</v>
      </c>
      <c r="D83" s="18" t="s">
        <v>1121</v>
      </c>
      <c r="E83" s="19">
        <f t="shared" si="14"/>
        <v>20.558</v>
      </c>
      <c r="F83" s="19">
        <v>27.05</v>
      </c>
      <c r="G83" s="19">
        <f>ROUND(E83*1.2473,2)</f>
        <v>25.64</v>
      </c>
      <c r="H83" s="19">
        <f>ROUND(D83*G83,2)</f>
        <v>16638.57</v>
      </c>
      <c r="I83" s="17" t="s">
        <v>25</v>
      </c>
      <c r="J83" s="80">
        <v>87536</v>
      </c>
      <c r="K83" s="84">
        <v>348</v>
      </c>
      <c r="L83" s="96">
        <v>8922.7199999999993</v>
      </c>
      <c r="M83" s="96">
        <v>28.060718717640381</v>
      </c>
      <c r="N83" s="96">
        <v>8444.31</v>
      </c>
      <c r="O83" s="84"/>
      <c r="P83" s="96">
        <v>0</v>
      </c>
      <c r="Q83" s="84"/>
      <c r="R83" s="159"/>
      <c r="S83" s="83"/>
      <c r="T83" s="83"/>
      <c r="U83" s="83"/>
      <c r="V83" s="83"/>
      <c r="W83" s="156">
        <v>648.92999999999995</v>
      </c>
      <c r="X83" s="206">
        <v>17367.03</v>
      </c>
    </row>
    <row r="84" spans="1:24" ht="45">
      <c r="A84" s="16" t="s">
        <v>1741</v>
      </c>
      <c r="B84" s="12" t="s">
        <v>1123</v>
      </c>
      <c r="C84" s="17" t="s">
        <v>1028</v>
      </c>
      <c r="D84" s="18" t="s">
        <v>1121</v>
      </c>
      <c r="E84" s="19">
        <f t="shared" si="14"/>
        <v>21.295200000000001</v>
      </c>
      <c r="F84" s="19">
        <v>28.02</v>
      </c>
      <c r="G84" s="19">
        <f>ROUND(E84*1.2473,2)</f>
        <v>26.56</v>
      </c>
      <c r="H84" s="19">
        <f>ROUND(D84*G84,2)</f>
        <v>17235.580000000002</v>
      </c>
      <c r="I84" s="17" t="s">
        <v>25</v>
      </c>
      <c r="J84" s="80">
        <v>87529</v>
      </c>
      <c r="K84" s="84">
        <v>348</v>
      </c>
      <c r="L84" s="96">
        <v>9242.8799999999992</v>
      </c>
      <c r="M84" s="96">
        <v>29.067577579583794</v>
      </c>
      <c r="N84" s="96">
        <v>8747.31</v>
      </c>
      <c r="O84" s="84"/>
      <c r="P84" s="96">
        <v>0</v>
      </c>
      <c r="Q84" s="84"/>
      <c r="R84" s="159"/>
      <c r="S84" s="83"/>
      <c r="T84" s="83"/>
      <c r="U84" s="83"/>
      <c r="V84" s="83"/>
      <c r="W84" s="156">
        <v>648.92999999999995</v>
      </c>
      <c r="X84" s="206">
        <v>17990.189999999999</v>
      </c>
    </row>
    <row r="85" spans="1:24" ht="45">
      <c r="A85" s="16" t="s">
        <v>1742</v>
      </c>
      <c r="B85" s="12" t="s">
        <v>1124</v>
      </c>
      <c r="C85" s="17" t="s">
        <v>1028</v>
      </c>
      <c r="D85" s="18" t="s">
        <v>1125</v>
      </c>
      <c r="E85" s="19">
        <f t="shared" si="14"/>
        <v>21.295200000000001</v>
      </c>
      <c r="F85" s="19">
        <v>28.02</v>
      </c>
      <c r="G85" s="19">
        <f>ROUND(E85*1.2473,2)</f>
        <v>26.56</v>
      </c>
      <c r="H85" s="19">
        <f>ROUND(D85*G85,2)</f>
        <v>11132.89</v>
      </c>
      <c r="I85" s="17" t="s">
        <v>25</v>
      </c>
      <c r="J85" s="80">
        <v>87529</v>
      </c>
      <c r="K85" s="84">
        <v>393.41199999999998</v>
      </c>
      <c r="L85" s="96">
        <v>10449.02</v>
      </c>
      <c r="M85" s="96">
        <v>29.067577579583794</v>
      </c>
      <c r="N85" s="96">
        <v>748.43</v>
      </c>
      <c r="O85" s="84"/>
      <c r="P85" s="96">
        <v>0</v>
      </c>
      <c r="Q85" s="84"/>
      <c r="R85" s="159"/>
      <c r="S85" s="83"/>
      <c r="T85" s="83"/>
      <c r="U85" s="83"/>
      <c r="V85" s="83"/>
      <c r="W85" s="156">
        <v>419.16</v>
      </c>
      <c r="X85" s="206">
        <v>11197.45</v>
      </c>
    </row>
    <row r="86" spans="1:24" s="125" customFormat="1" ht="45">
      <c r="A86" s="117" t="s">
        <v>1743</v>
      </c>
      <c r="B86" s="200" t="s">
        <v>1126</v>
      </c>
      <c r="C86" s="118" t="s">
        <v>1028</v>
      </c>
      <c r="D86" s="119" t="s">
        <v>1127</v>
      </c>
      <c r="E86" s="120">
        <f t="shared" si="14"/>
        <v>45.698800000000006</v>
      </c>
      <c r="F86" s="120">
        <v>60.13</v>
      </c>
      <c r="G86" s="120">
        <f>ROUND(E86*1.2473,2)</f>
        <v>57</v>
      </c>
      <c r="H86" s="120">
        <f>ROUND(D86*G86,2)</f>
        <v>20492.07</v>
      </c>
      <c r="I86" s="118" t="s">
        <v>25</v>
      </c>
      <c r="J86" s="121">
        <v>87273</v>
      </c>
      <c r="K86" s="123">
        <v>179.755</v>
      </c>
      <c r="L86" s="201">
        <v>10246.040000000001</v>
      </c>
      <c r="M86" s="201">
        <v>62.381472968233297</v>
      </c>
      <c r="N86" s="201">
        <v>11213.38</v>
      </c>
      <c r="O86" s="123"/>
      <c r="P86" s="201">
        <v>0</v>
      </c>
      <c r="Q86" s="123"/>
      <c r="R86" s="166"/>
      <c r="S86" s="124"/>
      <c r="T86" s="124"/>
      <c r="U86" s="124"/>
      <c r="V86" s="124"/>
      <c r="W86" s="205">
        <v>359.51</v>
      </c>
      <c r="X86" s="206">
        <v>21459.42</v>
      </c>
    </row>
    <row r="87" spans="1:24">
      <c r="A87" s="12"/>
      <c r="B87" s="12"/>
      <c r="C87" s="12"/>
      <c r="D87" s="13"/>
      <c r="E87" s="14"/>
      <c r="F87" s="14"/>
      <c r="G87" s="14"/>
      <c r="H87" s="14"/>
      <c r="I87" s="12"/>
      <c r="J87" s="76"/>
      <c r="K87" s="81"/>
      <c r="L87" s="96"/>
      <c r="M87" s="96"/>
      <c r="N87" s="96"/>
      <c r="O87" s="81"/>
      <c r="P87" s="96"/>
      <c r="Q87" s="81"/>
      <c r="R87" s="159"/>
      <c r="S87" s="83"/>
      <c r="T87" s="83"/>
      <c r="U87" s="83"/>
      <c r="V87" s="83"/>
      <c r="W87" s="156"/>
      <c r="X87" s="129"/>
    </row>
    <row r="88" spans="1:24" s="94" customFormat="1" ht="15.75">
      <c r="A88" s="85" t="s">
        <v>1726</v>
      </c>
      <c r="B88" s="86" t="s">
        <v>959</v>
      </c>
      <c r="C88" s="87"/>
      <c r="D88" s="88"/>
      <c r="E88" s="89"/>
      <c r="F88" s="89"/>
      <c r="G88" s="89"/>
      <c r="H88" s="97">
        <f>SUM(H89:H93)</f>
        <v>114585.76000000001</v>
      </c>
      <c r="I88" s="87"/>
      <c r="J88" s="91"/>
      <c r="K88" s="92"/>
      <c r="L88" s="97">
        <f>SUM(L89:L93)</f>
        <v>4361.01</v>
      </c>
      <c r="M88" s="98"/>
      <c r="N88" s="97">
        <v>120631.28</v>
      </c>
      <c r="O88" s="92"/>
      <c r="P88" s="97">
        <v>25732.39</v>
      </c>
      <c r="Q88" s="92"/>
      <c r="R88" s="160">
        <v>0</v>
      </c>
      <c r="S88" s="97"/>
      <c r="T88" s="97"/>
      <c r="U88" s="97"/>
      <c r="V88" s="97"/>
      <c r="W88" s="168"/>
      <c r="X88" s="130">
        <v>150724.68</v>
      </c>
    </row>
    <row r="89" spans="1:24" ht="30">
      <c r="A89" s="16" t="s">
        <v>1727</v>
      </c>
      <c r="B89" s="17" t="s">
        <v>1128</v>
      </c>
      <c r="C89" s="17" t="s">
        <v>1023</v>
      </c>
      <c r="D89" s="18" t="s">
        <v>1129</v>
      </c>
      <c r="E89" s="19">
        <f t="shared" ref="E89:E93" si="15">F89*(1-$Y$12)</f>
        <v>17.540799999999997</v>
      </c>
      <c r="F89" s="19">
        <v>23.08</v>
      </c>
      <c r="G89" s="19">
        <f>ROUND(E89*1.2473,2)</f>
        <v>21.88</v>
      </c>
      <c r="H89" s="19">
        <f>ROUND(D89*G89,2)</f>
        <v>952.87</v>
      </c>
      <c r="I89" s="17" t="s">
        <v>25</v>
      </c>
      <c r="J89" s="80">
        <v>95241</v>
      </c>
      <c r="K89" s="84">
        <v>21.78</v>
      </c>
      <c r="L89" s="96">
        <v>476.55</v>
      </c>
      <c r="M89" s="96">
        <v>23.945730325349903</v>
      </c>
      <c r="N89" s="96">
        <v>521.29999999999995</v>
      </c>
      <c r="O89" s="84"/>
      <c r="P89" s="96">
        <v>0</v>
      </c>
      <c r="Q89" s="84"/>
      <c r="R89" s="159"/>
      <c r="S89" s="83"/>
      <c r="T89" s="83"/>
      <c r="U89" s="83"/>
      <c r="V89" s="83"/>
      <c r="W89" s="156">
        <v>43.55</v>
      </c>
      <c r="X89" s="206">
        <v>997.84999999999991</v>
      </c>
    </row>
    <row r="90" spans="1:24" ht="45">
      <c r="A90" s="16" t="s">
        <v>1728</v>
      </c>
      <c r="B90" s="12" t="s">
        <v>1130</v>
      </c>
      <c r="C90" s="17" t="s">
        <v>1028</v>
      </c>
      <c r="D90" s="18" t="s">
        <v>1131</v>
      </c>
      <c r="E90" s="19">
        <f t="shared" si="15"/>
        <v>23.917200000000001</v>
      </c>
      <c r="F90" s="19">
        <v>31.47</v>
      </c>
      <c r="G90" s="19">
        <f>ROUND(E90*1.2473,2)</f>
        <v>29.83</v>
      </c>
      <c r="H90" s="19">
        <f>ROUND(D90*G90,2)</f>
        <v>519.94000000000005</v>
      </c>
      <c r="I90" s="17" t="s">
        <v>25</v>
      </c>
      <c r="J90" s="80">
        <v>87622</v>
      </c>
      <c r="K90" s="84">
        <v>8.7200000000000006</v>
      </c>
      <c r="L90" s="96">
        <v>260.12</v>
      </c>
      <c r="M90" s="96">
        <v>32.646304186708754</v>
      </c>
      <c r="N90" s="96">
        <v>284.35000000000002</v>
      </c>
      <c r="O90" s="99">
        <v>766.76</v>
      </c>
      <c r="P90" s="96">
        <v>25031.88</v>
      </c>
      <c r="Q90" s="84"/>
      <c r="R90" s="159"/>
      <c r="S90" s="83"/>
      <c r="T90" s="83"/>
      <c r="U90" s="83"/>
      <c r="V90" s="83"/>
      <c r="W90" s="156">
        <v>784.18999999999994</v>
      </c>
      <c r="X90" s="206">
        <v>25576.35</v>
      </c>
    </row>
    <row r="91" spans="1:24" ht="45">
      <c r="A91" s="16" t="s">
        <v>1729</v>
      </c>
      <c r="B91" s="12" t="s">
        <v>1132</v>
      </c>
      <c r="C91" s="17" t="s">
        <v>1028</v>
      </c>
      <c r="D91" s="18" t="s">
        <v>1133</v>
      </c>
      <c r="E91" s="19">
        <f t="shared" si="15"/>
        <v>111.9404</v>
      </c>
      <c r="F91" s="19">
        <v>147.29</v>
      </c>
      <c r="G91" s="19">
        <f>ROUND(E91*1.2473,2)</f>
        <v>139.62</v>
      </c>
      <c r="H91" s="19">
        <f>ROUND(D91*G91,2)</f>
        <v>42529.65</v>
      </c>
      <c r="I91" s="17" t="s">
        <v>25</v>
      </c>
      <c r="J91" s="80">
        <v>87263</v>
      </c>
      <c r="K91" s="84">
        <v>0</v>
      </c>
      <c r="L91" s="96">
        <v>0</v>
      </c>
      <c r="M91" s="96">
        <v>152.80177641797778</v>
      </c>
      <c r="N91" s="96">
        <v>46544.95</v>
      </c>
      <c r="O91" s="84"/>
      <c r="P91" s="96">
        <v>0</v>
      </c>
      <c r="Q91" s="84"/>
      <c r="R91" s="159"/>
      <c r="S91" s="83"/>
      <c r="T91" s="83"/>
      <c r="U91" s="83"/>
      <c r="V91" s="83"/>
      <c r="W91" s="156">
        <v>304.61</v>
      </c>
      <c r="X91" s="206">
        <v>46544.95</v>
      </c>
    </row>
    <row r="92" spans="1:24" ht="45">
      <c r="A92" s="16" t="s">
        <v>1730</v>
      </c>
      <c r="B92" s="12" t="s">
        <v>1134</v>
      </c>
      <c r="C92" s="17" t="s">
        <v>1028</v>
      </c>
      <c r="D92" s="18" t="s">
        <v>1135</v>
      </c>
      <c r="E92" s="19">
        <f t="shared" si="15"/>
        <v>111.9404</v>
      </c>
      <c r="F92" s="19">
        <v>147.29</v>
      </c>
      <c r="G92" s="19">
        <f>ROUND(E92*1.2473,2)</f>
        <v>139.62</v>
      </c>
      <c r="H92" s="19">
        <f>ROUND(D92*G92,2)</f>
        <v>66958.960000000006</v>
      </c>
      <c r="I92" s="17" t="s">
        <v>25</v>
      </c>
      <c r="J92" s="80">
        <v>87263</v>
      </c>
      <c r="K92" s="84">
        <v>0</v>
      </c>
      <c r="L92" s="96">
        <v>0</v>
      </c>
      <c r="M92" s="96">
        <v>152.80177641797778</v>
      </c>
      <c r="N92" s="96">
        <v>73280.679999999993</v>
      </c>
      <c r="O92" s="84"/>
      <c r="P92" s="96">
        <v>0</v>
      </c>
      <c r="Q92" s="84"/>
      <c r="R92" s="159"/>
      <c r="S92" s="83"/>
      <c r="T92" s="83"/>
      <c r="U92" s="83"/>
      <c r="V92" s="83"/>
      <c r="W92" s="156">
        <v>479.58</v>
      </c>
      <c r="X92" s="206">
        <v>73280.679999999993</v>
      </c>
    </row>
    <row r="93" spans="1:24">
      <c r="A93" s="16" t="s">
        <v>1731</v>
      </c>
      <c r="B93" s="17" t="s">
        <v>1136</v>
      </c>
      <c r="C93" s="17" t="s">
        <v>1028</v>
      </c>
      <c r="D93" s="18" t="s">
        <v>1137</v>
      </c>
      <c r="E93" s="19">
        <f t="shared" si="15"/>
        <v>222.15559999999999</v>
      </c>
      <c r="F93" s="19">
        <v>292.31</v>
      </c>
      <c r="G93" s="19">
        <f>ROUND(E93*1.2473,2)</f>
        <v>277.08999999999997</v>
      </c>
      <c r="H93" s="19">
        <f>ROUND(D93*G93,2)</f>
        <v>3624.34</v>
      </c>
      <c r="I93" s="17" t="s">
        <v>25</v>
      </c>
      <c r="J93" s="80">
        <v>98671</v>
      </c>
      <c r="K93" s="84">
        <v>13.08</v>
      </c>
      <c r="L93" s="96">
        <v>3624.34</v>
      </c>
      <c r="M93" s="96">
        <v>303.25056745206604</v>
      </c>
      <c r="N93" s="96">
        <v>0</v>
      </c>
      <c r="O93" s="99">
        <v>2.3100000000000005</v>
      </c>
      <c r="P93" s="96">
        <v>700.51</v>
      </c>
      <c r="Q93" s="84"/>
      <c r="R93" s="159"/>
      <c r="S93" s="83"/>
      <c r="T93" s="83"/>
      <c r="U93" s="83"/>
      <c r="V93" s="83"/>
      <c r="W93" s="156">
        <v>15.39</v>
      </c>
      <c r="X93" s="206">
        <v>4324.8500000000004</v>
      </c>
    </row>
    <row r="94" spans="1:24">
      <c r="A94" s="12"/>
      <c r="B94" s="12"/>
      <c r="C94" s="12"/>
      <c r="D94" s="13"/>
      <c r="E94" s="14"/>
      <c r="F94" s="14"/>
      <c r="G94" s="14"/>
      <c r="H94" s="14"/>
      <c r="I94" s="12"/>
      <c r="J94" s="76"/>
      <c r="K94" s="81"/>
      <c r="L94" s="96"/>
      <c r="M94" s="96"/>
      <c r="N94" s="96"/>
      <c r="O94" s="81"/>
      <c r="P94" s="96"/>
      <c r="Q94" s="81"/>
      <c r="R94" s="159"/>
      <c r="S94" s="83"/>
      <c r="T94" s="83"/>
      <c r="U94" s="83"/>
      <c r="V94" s="83"/>
      <c r="W94" s="156"/>
      <c r="X94" s="129"/>
    </row>
    <row r="95" spans="1:24" s="94" customFormat="1" ht="15.75">
      <c r="A95" s="85" t="s">
        <v>1725</v>
      </c>
      <c r="B95" s="86" t="s">
        <v>960</v>
      </c>
      <c r="C95" s="87"/>
      <c r="D95" s="88"/>
      <c r="E95" s="89"/>
      <c r="F95" s="89"/>
      <c r="G95" s="89"/>
      <c r="H95" s="97">
        <f>SUM(H96:H102)</f>
        <v>76994.930000000008</v>
      </c>
      <c r="I95" s="87"/>
      <c r="J95" s="91"/>
      <c r="K95" s="92"/>
      <c r="L95" s="97">
        <f>SUM(L96:L102)</f>
        <v>15580.81</v>
      </c>
      <c r="M95" s="98"/>
      <c r="N95" s="97">
        <v>67212.34</v>
      </c>
      <c r="O95" s="92"/>
      <c r="P95" s="98">
        <v>0</v>
      </c>
      <c r="Q95" s="92"/>
      <c r="R95" s="158">
        <v>0</v>
      </c>
      <c r="S95" s="98"/>
      <c r="T95" s="98"/>
      <c r="U95" s="98"/>
      <c r="V95" s="98"/>
      <c r="W95" s="168"/>
      <c r="X95" s="130">
        <v>82793.149999999994</v>
      </c>
    </row>
    <row r="96" spans="1:24" ht="45">
      <c r="A96" s="16" t="s">
        <v>1732</v>
      </c>
      <c r="B96" s="12" t="s">
        <v>1138</v>
      </c>
      <c r="C96" s="17" t="s">
        <v>1028</v>
      </c>
      <c r="D96" s="18" t="s">
        <v>1139</v>
      </c>
      <c r="E96" s="19">
        <f t="shared" ref="E96:E102" si="16">F96*(1-$Y$12)</f>
        <v>52.341200000000001</v>
      </c>
      <c r="F96" s="19">
        <v>68.87</v>
      </c>
      <c r="G96" s="19">
        <f t="shared" ref="G96:G102" si="17">ROUND(E96*1.2473,2)</f>
        <v>65.290000000000006</v>
      </c>
      <c r="H96" s="19">
        <f t="shared" ref="H96:H102" si="18">ROUND(D96*G96,2)</f>
        <v>18103.61</v>
      </c>
      <c r="I96" s="17" t="s">
        <v>1051</v>
      </c>
      <c r="J96" s="79" t="s">
        <v>1140</v>
      </c>
      <c r="K96" s="82">
        <v>238.64</v>
      </c>
      <c r="L96" s="96">
        <v>15580.81</v>
      </c>
      <c r="M96" s="96">
        <v>71.454146843788635</v>
      </c>
      <c r="N96" s="96">
        <v>2760.99</v>
      </c>
      <c r="O96" s="82"/>
      <c r="P96" s="96">
        <v>0</v>
      </c>
      <c r="Q96" s="82"/>
      <c r="R96" s="159"/>
      <c r="S96" s="83"/>
      <c r="T96" s="83"/>
      <c r="U96" s="83"/>
      <c r="V96" s="83"/>
      <c r="W96" s="156">
        <v>277.27999999999997</v>
      </c>
      <c r="X96" s="206">
        <v>18341.8</v>
      </c>
    </row>
    <row r="97" spans="1:24">
      <c r="A97" s="16" t="s">
        <v>1733</v>
      </c>
      <c r="B97" s="17" t="s">
        <v>1141</v>
      </c>
      <c r="C97" s="17" t="s">
        <v>49</v>
      </c>
      <c r="D97" s="18" t="s">
        <v>1142</v>
      </c>
      <c r="E97" s="19">
        <f t="shared" si="16"/>
        <v>117.43520000000001</v>
      </c>
      <c r="F97" s="19">
        <v>154.52000000000001</v>
      </c>
      <c r="G97" s="19">
        <f t="shared" si="17"/>
        <v>146.47999999999999</v>
      </c>
      <c r="H97" s="19">
        <f t="shared" si="18"/>
        <v>4965.67</v>
      </c>
      <c r="I97" s="17" t="s">
        <v>40</v>
      </c>
      <c r="J97" s="80">
        <v>11902</v>
      </c>
      <c r="K97" s="84"/>
      <c r="L97" s="96"/>
      <c r="M97" s="96">
        <v>160.30944141029497</v>
      </c>
      <c r="N97" s="96">
        <v>5434.49</v>
      </c>
      <c r="O97" s="84"/>
      <c r="P97" s="96">
        <v>0</v>
      </c>
      <c r="Q97" s="84"/>
      <c r="R97" s="159"/>
      <c r="S97" s="83"/>
      <c r="T97" s="83"/>
      <c r="U97" s="83"/>
      <c r="V97" s="83"/>
      <c r="W97" s="156">
        <v>33.9</v>
      </c>
      <c r="X97" s="206">
        <v>5434.49</v>
      </c>
    </row>
    <row r="98" spans="1:24">
      <c r="A98" s="16" t="s">
        <v>1734</v>
      </c>
      <c r="B98" s="17" t="s">
        <v>1143</v>
      </c>
      <c r="C98" s="17" t="s">
        <v>1028</v>
      </c>
      <c r="D98" s="18" t="s">
        <v>1144</v>
      </c>
      <c r="E98" s="19">
        <f t="shared" si="16"/>
        <v>65.587999999999994</v>
      </c>
      <c r="F98" s="19">
        <v>86.3</v>
      </c>
      <c r="G98" s="19">
        <f t="shared" si="17"/>
        <v>81.81</v>
      </c>
      <c r="H98" s="19">
        <f t="shared" si="18"/>
        <v>3174.23</v>
      </c>
      <c r="I98" s="17" t="s">
        <v>40</v>
      </c>
      <c r="J98" s="80">
        <v>9417</v>
      </c>
      <c r="K98" s="84"/>
      <c r="L98" s="96"/>
      <c r="M98" s="96">
        <v>89.533829886511683</v>
      </c>
      <c r="N98" s="96">
        <v>3473.91</v>
      </c>
      <c r="O98" s="84"/>
      <c r="P98" s="96">
        <v>0</v>
      </c>
      <c r="Q98" s="84"/>
      <c r="R98" s="159"/>
      <c r="S98" s="83"/>
      <c r="T98" s="83"/>
      <c r="U98" s="83"/>
      <c r="V98" s="83"/>
      <c r="W98" s="156">
        <v>38.799999999999997</v>
      </c>
      <c r="X98" s="206">
        <v>3473.91</v>
      </c>
    </row>
    <row r="99" spans="1:24">
      <c r="A99" s="16" t="s">
        <v>1735</v>
      </c>
      <c r="B99" s="17" t="s">
        <v>1145</v>
      </c>
      <c r="C99" s="17" t="s">
        <v>1023</v>
      </c>
      <c r="D99" s="18" t="s">
        <v>1146</v>
      </c>
      <c r="E99" s="19">
        <f t="shared" si="16"/>
        <v>89.945999999999998</v>
      </c>
      <c r="F99" s="19">
        <v>118.35</v>
      </c>
      <c r="G99" s="19">
        <f t="shared" si="17"/>
        <v>112.19</v>
      </c>
      <c r="H99" s="19">
        <f t="shared" si="18"/>
        <v>517.20000000000005</v>
      </c>
      <c r="I99" s="17" t="s">
        <v>25</v>
      </c>
      <c r="J99" s="80">
        <v>4734</v>
      </c>
      <c r="K99" s="84"/>
      <c r="L99" s="96"/>
      <c r="M99" s="96">
        <v>122.78206056677357</v>
      </c>
      <c r="N99" s="96">
        <v>566.03</v>
      </c>
      <c r="O99" s="84"/>
      <c r="P99" s="96">
        <v>0</v>
      </c>
      <c r="Q99" s="84"/>
      <c r="R99" s="159"/>
      <c r="S99" s="83"/>
      <c r="T99" s="83"/>
      <c r="U99" s="83"/>
      <c r="V99" s="83"/>
      <c r="W99" s="156">
        <v>4.6100000000000003</v>
      </c>
      <c r="X99" s="206">
        <v>566.03</v>
      </c>
    </row>
    <row r="100" spans="1:24">
      <c r="A100" s="16" t="s">
        <v>1736</v>
      </c>
      <c r="B100" s="17" t="s">
        <v>1147</v>
      </c>
      <c r="C100" s="17" t="s">
        <v>1023</v>
      </c>
      <c r="D100" s="18" t="s">
        <v>1148</v>
      </c>
      <c r="E100" s="19">
        <f t="shared" si="16"/>
        <v>38.919600000000003</v>
      </c>
      <c r="F100" s="19">
        <v>51.21</v>
      </c>
      <c r="G100" s="19">
        <f t="shared" si="17"/>
        <v>48.54</v>
      </c>
      <c r="H100" s="19">
        <f t="shared" si="18"/>
        <v>4188.5200000000004</v>
      </c>
      <c r="I100" s="17" t="s">
        <v>40</v>
      </c>
      <c r="J100" s="80">
        <v>3212</v>
      </c>
      <c r="K100" s="84"/>
      <c r="L100" s="96"/>
      <c r="M100" s="96">
        <v>53.12274908557972</v>
      </c>
      <c r="N100" s="96">
        <v>4583.96</v>
      </c>
      <c r="O100" s="84"/>
      <c r="P100" s="96">
        <v>0</v>
      </c>
      <c r="Q100" s="84"/>
      <c r="R100" s="159"/>
      <c r="S100" s="83"/>
      <c r="T100" s="83"/>
      <c r="U100" s="83"/>
      <c r="V100" s="83"/>
      <c r="W100" s="156">
        <v>86.29</v>
      </c>
      <c r="X100" s="206">
        <v>4583.96</v>
      </c>
    </row>
    <row r="101" spans="1:24">
      <c r="A101" s="16" t="s">
        <v>1737</v>
      </c>
      <c r="B101" s="17" t="s">
        <v>1149</v>
      </c>
      <c r="C101" s="17" t="s">
        <v>1028</v>
      </c>
      <c r="D101" s="18" t="s">
        <v>1150</v>
      </c>
      <c r="E101" s="19">
        <f t="shared" si="16"/>
        <v>8.6715999999999998</v>
      </c>
      <c r="F101" s="19">
        <v>11.41</v>
      </c>
      <c r="G101" s="19">
        <f t="shared" si="17"/>
        <v>10.82</v>
      </c>
      <c r="H101" s="19">
        <f t="shared" si="18"/>
        <v>958.65</v>
      </c>
      <c r="I101" s="17" t="s">
        <v>25</v>
      </c>
      <c r="J101" s="80">
        <v>98504</v>
      </c>
      <c r="K101" s="84"/>
      <c r="L101" s="96"/>
      <c r="M101" s="96">
        <v>11.841535745899725</v>
      </c>
      <c r="N101" s="96">
        <v>1049.1600000000001</v>
      </c>
      <c r="O101" s="84"/>
      <c r="P101" s="96">
        <v>0</v>
      </c>
      <c r="Q101" s="84"/>
      <c r="R101" s="159"/>
      <c r="S101" s="83"/>
      <c r="T101" s="83"/>
      <c r="U101" s="83"/>
      <c r="V101" s="83"/>
      <c r="W101" s="156">
        <v>88.6</v>
      </c>
      <c r="X101" s="206">
        <v>1049.1600000000001</v>
      </c>
    </row>
    <row r="102" spans="1:24">
      <c r="A102" s="16" t="s">
        <v>1738</v>
      </c>
      <c r="B102" s="17" t="s">
        <v>1151</v>
      </c>
      <c r="C102" s="17" t="s">
        <v>1028</v>
      </c>
      <c r="D102" s="18" t="s">
        <v>1152</v>
      </c>
      <c r="E102" s="19">
        <f t="shared" si="16"/>
        <v>41.891199999999998</v>
      </c>
      <c r="F102" s="19">
        <v>55.12</v>
      </c>
      <c r="G102" s="19">
        <f t="shared" si="17"/>
        <v>52.25</v>
      </c>
      <c r="H102" s="19">
        <f t="shared" si="18"/>
        <v>45087.05</v>
      </c>
      <c r="I102" s="17" t="s">
        <v>25</v>
      </c>
      <c r="J102" s="80">
        <v>92398</v>
      </c>
      <c r="K102" s="84"/>
      <c r="L102" s="96"/>
      <c r="M102" s="96">
        <v>57.18301688754719</v>
      </c>
      <c r="N102" s="96">
        <v>49343.8</v>
      </c>
      <c r="O102" s="84"/>
      <c r="P102" s="96">
        <v>0</v>
      </c>
      <c r="Q102" s="84"/>
      <c r="R102" s="159"/>
      <c r="S102" s="83"/>
      <c r="T102" s="83"/>
      <c r="U102" s="83"/>
      <c r="V102" s="83"/>
      <c r="W102" s="156">
        <v>862.91</v>
      </c>
      <c r="X102" s="206">
        <v>49343.8</v>
      </c>
    </row>
    <row r="103" spans="1:24">
      <c r="A103" s="12"/>
      <c r="B103" s="12"/>
      <c r="C103" s="12"/>
      <c r="D103" s="13"/>
      <c r="E103" s="14"/>
      <c r="F103" s="14"/>
      <c r="G103" s="14"/>
      <c r="H103" s="14"/>
      <c r="I103" s="12"/>
      <c r="J103" s="76"/>
      <c r="K103" s="81"/>
      <c r="L103" s="96"/>
      <c r="M103" s="96"/>
      <c r="N103" s="96"/>
      <c r="O103" s="81"/>
      <c r="P103" s="96"/>
      <c r="Q103" s="81"/>
      <c r="R103" s="159"/>
      <c r="S103" s="83"/>
      <c r="T103" s="83"/>
      <c r="U103" s="83"/>
      <c r="V103" s="83"/>
      <c r="W103" s="156"/>
      <c r="X103" s="129"/>
    </row>
    <row r="104" spans="1:24" s="94" customFormat="1" ht="15.75">
      <c r="A104" s="85" t="s">
        <v>1724</v>
      </c>
      <c r="B104" s="86" t="s">
        <v>961</v>
      </c>
      <c r="C104" s="87"/>
      <c r="D104" s="88"/>
      <c r="E104" s="89"/>
      <c r="F104" s="89"/>
      <c r="G104" s="89"/>
      <c r="H104" s="97">
        <f>H105+H164+H169+H196+H212+H227+H242+H249+H265</f>
        <v>472234.29</v>
      </c>
      <c r="I104" s="87"/>
      <c r="J104" s="91"/>
      <c r="K104" s="92"/>
      <c r="L104" s="97">
        <f>L105+L164+L169+L196+L212+L227+L242+L249+L265</f>
        <v>43345.16</v>
      </c>
      <c r="M104" s="98"/>
      <c r="N104" s="97">
        <v>453836.23</v>
      </c>
      <c r="O104" s="92"/>
      <c r="P104" s="97">
        <v>12101.289999999999</v>
      </c>
      <c r="Q104" s="92"/>
      <c r="R104" s="160">
        <v>1359.53</v>
      </c>
      <c r="S104" s="97"/>
      <c r="T104" s="97"/>
      <c r="U104" s="97"/>
      <c r="V104" s="97">
        <v>122820.75000000001</v>
      </c>
      <c r="W104" s="168"/>
      <c r="X104" s="130">
        <v>630743.9</v>
      </c>
    </row>
    <row r="105" spans="1:24" s="110" customFormat="1" ht="15.75">
      <c r="A105" s="131" t="s">
        <v>1723</v>
      </c>
      <c r="B105" s="102" t="s">
        <v>962</v>
      </c>
      <c r="C105" s="103"/>
      <c r="D105" s="104"/>
      <c r="E105" s="105"/>
      <c r="F105" s="105"/>
      <c r="G105" s="105"/>
      <c r="H105" s="108">
        <f>SUM(H106:H161)</f>
        <v>270469.81999999995</v>
      </c>
      <c r="I105" s="103"/>
      <c r="J105" s="106"/>
      <c r="K105" s="107"/>
      <c r="L105" s="108">
        <f>SUM(L106:L161)</f>
        <v>27898.820000000003</v>
      </c>
      <c r="M105" s="132"/>
      <c r="N105" s="108">
        <v>249927.4</v>
      </c>
      <c r="O105" s="107"/>
      <c r="P105" s="108">
        <v>5170.63</v>
      </c>
      <c r="Q105" s="107"/>
      <c r="R105" s="162">
        <v>229.41</v>
      </c>
      <c r="S105" s="108"/>
      <c r="T105" s="108"/>
      <c r="U105" s="108"/>
      <c r="V105" s="108">
        <v>122820.75000000001</v>
      </c>
      <c r="W105" s="169"/>
      <c r="X105" s="108">
        <v>405588.19</v>
      </c>
    </row>
    <row r="106" spans="1:24" ht="60">
      <c r="A106" s="17" t="s">
        <v>1153</v>
      </c>
      <c r="B106" s="12" t="s">
        <v>1154</v>
      </c>
      <c r="C106" s="17" t="s">
        <v>49</v>
      </c>
      <c r="D106" s="18" t="s">
        <v>1155</v>
      </c>
      <c r="E106" s="19">
        <f t="shared" ref="E106:E161" si="19">F106*(1-$Y$12)</f>
        <v>2.8272000000000004</v>
      </c>
      <c r="F106" s="19">
        <v>3.72</v>
      </c>
      <c r="G106" s="19">
        <f t="shared" ref="G106:G159" si="20">ROUND(E106*1.2473,2)</f>
        <v>3.53</v>
      </c>
      <c r="H106" s="19">
        <f t="shared" ref="H106:H161" si="21">ROUND(D106*G106,2)</f>
        <v>20435.169999999998</v>
      </c>
      <c r="I106" s="17" t="s">
        <v>25</v>
      </c>
      <c r="J106" s="80">
        <v>91926</v>
      </c>
      <c r="K106" s="84">
        <v>4000</v>
      </c>
      <c r="L106" s="96">
        <v>14120</v>
      </c>
      <c r="M106" s="96">
        <v>3.8632736768046234</v>
      </c>
      <c r="N106" s="96">
        <v>6911.4</v>
      </c>
      <c r="O106" s="99">
        <v>240</v>
      </c>
      <c r="P106" s="96">
        <v>927.19</v>
      </c>
      <c r="Q106" s="84"/>
      <c r="R106" s="161">
        <v>0</v>
      </c>
      <c r="S106" s="96"/>
      <c r="T106" s="96"/>
      <c r="U106" s="96"/>
      <c r="V106" s="96"/>
      <c r="W106" s="156">
        <v>6029</v>
      </c>
      <c r="X106" s="206">
        <v>21958.59</v>
      </c>
    </row>
    <row r="107" spans="1:24" ht="45">
      <c r="A107" s="17" t="s">
        <v>1156</v>
      </c>
      <c r="B107" s="12" t="s">
        <v>1157</v>
      </c>
      <c r="C107" s="17" t="s">
        <v>49</v>
      </c>
      <c r="D107" s="18" t="s">
        <v>1158</v>
      </c>
      <c r="E107" s="19">
        <f t="shared" si="19"/>
        <v>4.7195999999999998</v>
      </c>
      <c r="F107" s="19">
        <v>6.21</v>
      </c>
      <c r="G107" s="19">
        <f t="shared" si="20"/>
        <v>5.89</v>
      </c>
      <c r="H107" s="19">
        <f t="shared" si="21"/>
        <v>8611.18</v>
      </c>
      <c r="I107" s="17" t="s">
        <v>25</v>
      </c>
      <c r="J107" s="80">
        <v>91928</v>
      </c>
      <c r="K107" s="84">
        <v>750</v>
      </c>
      <c r="L107" s="96">
        <v>4417.5</v>
      </c>
      <c r="M107" s="96">
        <v>6.4460855400507739</v>
      </c>
      <c r="N107" s="96">
        <v>4589.6099999999997</v>
      </c>
      <c r="O107" s="84"/>
      <c r="P107" s="96">
        <v>0</v>
      </c>
      <c r="Q107" s="84"/>
      <c r="R107" s="161">
        <v>0</v>
      </c>
      <c r="S107" s="96"/>
      <c r="T107" s="96"/>
      <c r="U107" s="96"/>
      <c r="V107" s="96"/>
      <c r="W107" s="156">
        <v>1462</v>
      </c>
      <c r="X107" s="206">
        <v>9007.11</v>
      </c>
    </row>
    <row r="108" spans="1:24" ht="45">
      <c r="A108" s="17" t="s">
        <v>1159</v>
      </c>
      <c r="B108" s="17" t="s">
        <v>1160</v>
      </c>
      <c r="C108" s="17" t="s">
        <v>49</v>
      </c>
      <c r="D108" s="18" t="s">
        <v>1161</v>
      </c>
      <c r="E108" s="19">
        <f t="shared" si="19"/>
        <v>6.4903999999999993</v>
      </c>
      <c r="F108" s="19">
        <v>8.5399999999999991</v>
      </c>
      <c r="G108" s="19">
        <f t="shared" si="20"/>
        <v>8.1</v>
      </c>
      <c r="H108" s="19">
        <f t="shared" si="21"/>
        <v>1053</v>
      </c>
      <c r="I108" s="17" t="s">
        <v>25</v>
      </c>
      <c r="J108" s="80">
        <v>91930</v>
      </c>
      <c r="K108" s="84">
        <v>70</v>
      </c>
      <c r="L108" s="96">
        <v>567</v>
      </c>
      <c r="M108" s="96">
        <v>8.8647356323278892</v>
      </c>
      <c r="N108" s="96">
        <v>531.88</v>
      </c>
      <c r="O108" s="84"/>
      <c r="P108" s="96">
        <v>0</v>
      </c>
      <c r="Q108" s="84"/>
      <c r="R108" s="161">
        <v>0</v>
      </c>
      <c r="S108" s="96"/>
      <c r="T108" s="96"/>
      <c r="U108" s="96"/>
      <c r="V108" s="96"/>
      <c r="W108" s="156">
        <v>130</v>
      </c>
      <c r="X108" s="206">
        <v>1098.8800000000001</v>
      </c>
    </row>
    <row r="109" spans="1:24" ht="45">
      <c r="A109" s="17" t="s">
        <v>1162</v>
      </c>
      <c r="B109" s="17" t="s">
        <v>1163</v>
      </c>
      <c r="C109" s="17" t="s">
        <v>49</v>
      </c>
      <c r="D109" s="18" t="s">
        <v>1164</v>
      </c>
      <c r="E109" s="19">
        <f t="shared" si="19"/>
        <v>11.6052</v>
      </c>
      <c r="F109" s="19">
        <v>15.27</v>
      </c>
      <c r="G109" s="19">
        <f t="shared" si="20"/>
        <v>14.48</v>
      </c>
      <c r="H109" s="19">
        <f t="shared" si="21"/>
        <v>1375.6</v>
      </c>
      <c r="I109" s="17" t="s">
        <v>25</v>
      </c>
      <c r="J109" s="80">
        <v>91933</v>
      </c>
      <c r="K109" s="84">
        <v>0</v>
      </c>
      <c r="L109" s="96">
        <v>0</v>
      </c>
      <c r="M109" s="96">
        <v>15.847082957544178</v>
      </c>
      <c r="N109" s="96">
        <v>1505.47</v>
      </c>
      <c r="O109" s="84"/>
      <c r="P109" s="96">
        <v>0</v>
      </c>
      <c r="Q109" s="84"/>
      <c r="R109" s="161">
        <v>0</v>
      </c>
      <c r="S109" s="96"/>
      <c r="T109" s="96"/>
      <c r="U109" s="96"/>
      <c r="V109" s="96"/>
      <c r="W109" s="156">
        <v>95</v>
      </c>
      <c r="X109" s="206">
        <v>1505.47</v>
      </c>
    </row>
    <row r="110" spans="1:24" ht="60">
      <c r="A110" s="17" t="s">
        <v>1165</v>
      </c>
      <c r="B110" s="12" t="s">
        <v>1166</v>
      </c>
      <c r="C110" s="17" t="s">
        <v>49</v>
      </c>
      <c r="D110" s="18" t="s">
        <v>1167</v>
      </c>
      <c r="E110" s="19">
        <f t="shared" si="19"/>
        <v>17.708000000000002</v>
      </c>
      <c r="F110" s="19">
        <v>23.3</v>
      </c>
      <c r="G110" s="19">
        <f t="shared" si="20"/>
        <v>22.09</v>
      </c>
      <c r="H110" s="19">
        <f t="shared" si="21"/>
        <v>1855.56</v>
      </c>
      <c r="I110" s="17" t="s">
        <v>25</v>
      </c>
      <c r="J110" s="80">
        <v>91935</v>
      </c>
      <c r="K110" s="84">
        <v>0</v>
      </c>
      <c r="L110" s="96">
        <v>0</v>
      </c>
      <c r="M110" s="96">
        <v>24.175556804706552</v>
      </c>
      <c r="N110" s="96">
        <v>2030.75</v>
      </c>
      <c r="O110" s="84"/>
      <c r="P110" s="96">
        <v>0</v>
      </c>
      <c r="Q110" s="84"/>
      <c r="R110" s="161">
        <v>0</v>
      </c>
      <c r="S110" s="96"/>
      <c r="T110" s="96"/>
      <c r="U110" s="96"/>
      <c r="V110" s="96"/>
      <c r="W110" s="156">
        <v>84</v>
      </c>
      <c r="X110" s="206">
        <v>2030.75</v>
      </c>
    </row>
    <row r="111" spans="1:24" ht="45">
      <c r="A111" s="17" t="s">
        <v>1168</v>
      </c>
      <c r="B111" s="17" t="s">
        <v>1169</v>
      </c>
      <c r="C111" s="17" t="s">
        <v>49</v>
      </c>
      <c r="D111" s="18" t="s">
        <v>1170</v>
      </c>
      <c r="E111" s="19">
        <f t="shared" si="19"/>
        <v>55.221599999999995</v>
      </c>
      <c r="F111" s="19">
        <v>72.66</v>
      </c>
      <c r="G111" s="19">
        <f t="shared" si="20"/>
        <v>68.88</v>
      </c>
      <c r="H111" s="19">
        <f t="shared" si="21"/>
        <v>10332</v>
      </c>
      <c r="I111" s="17" t="s">
        <v>25</v>
      </c>
      <c r="J111" s="80">
        <v>92990</v>
      </c>
      <c r="K111" s="84">
        <v>0</v>
      </c>
      <c r="L111" s="96">
        <v>0</v>
      </c>
      <c r="M111" s="96">
        <v>75.38308522898086</v>
      </c>
      <c r="N111" s="96">
        <v>11307.46</v>
      </c>
      <c r="O111" s="84"/>
      <c r="P111" s="96">
        <v>0</v>
      </c>
      <c r="Q111" s="84"/>
      <c r="R111" s="161">
        <v>0</v>
      </c>
      <c r="S111" s="96"/>
      <c r="T111" s="96"/>
      <c r="U111" s="96"/>
      <c r="V111" s="96"/>
      <c r="W111" s="156">
        <v>150</v>
      </c>
      <c r="X111" s="206">
        <v>11307.46</v>
      </c>
    </row>
    <row r="112" spans="1:24" ht="30">
      <c r="A112" s="17" t="s">
        <v>1171</v>
      </c>
      <c r="B112" s="17" t="s">
        <v>1172</v>
      </c>
      <c r="C112" s="17" t="s">
        <v>49</v>
      </c>
      <c r="D112" s="18" t="s">
        <v>1173</v>
      </c>
      <c r="E112" s="19">
        <f t="shared" si="19"/>
        <v>13.809200000000001</v>
      </c>
      <c r="F112" s="19">
        <v>18.170000000000002</v>
      </c>
      <c r="G112" s="19">
        <f t="shared" si="20"/>
        <v>17.22</v>
      </c>
      <c r="H112" s="19">
        <f t="shared" si="21"/>
        <v>792.12</v>
      </c>
      <c r="I112" s="17" t="s">
        <v>25</v>
      </c>
      <c r="J112" s="80">
        <v>93009</v>
      </c>
      <c r="K112" s="84">
        <v>23</v>
      </c>
      <c r="L112" s="96">
        <v>396.06</v>
      </c>
      <c r="M112" s="96">
        <v>18.845771307245215</v>
      </c>
      <c r="N112" s="96">
        <v>433.45</v>
      </c>
      <c r="O112" s="84"/>
      <c r="P112" s="96">
        <v>0</v>
      </c>
      <c r="Q112" s="84"/>
      <c r="R112" s="161">
        <v>0</v>
      </c>
      <c r="S112" s="96"/>
      <c r="T112" s="96"/>
      <c r="U112" s="96"/>
      <c r="V112" s="96"/>
      <c r="W112" s="156">
        <v>46</v>
      </c>
      <c r="X112" s="206">
        <v>829.51</v>
      </c>
    </row>
    <row r="113" spans="1:24" ht="45">
      <c r="A113" s="17" t="s">
        <v>1174</v>
      </c>
      <c r="B113" s="17" t="s">
        <v>1175</v>
      </c>
      <c r="C113" s="17" t="s">
        <v>49</v>
      </c>
      <c r="D113" s="18" t="s">
        <v>1104</v>
      </c>
      <c r="E113" s="19">
        <f t="shared" si="19"/>
        <v>8.4512</v>
      </c>
      <c r="F113" s="19">
        <v>11.12</v>
      </c>
      <c r="G113" s="19">
        <f t="shared" si="20"/>
        <v>10.54</v>
      </c>
      <c r="H113" s="19">
        <f t="shared" si="21"/>
        <v>326.74</v>
      </c>
      <c r="I113" s="17" t="s">
        <v>25</v>
      </c>
      <c r="J113" s="80">
        <v>91864</v>
      </c>
      <c r="K113" s="84">
        <v>15.5</v>
      </c>
      <c r="L113" s="96">
        <v>163.37</v>
      </c>
      <c r="M113" s="96">
        <v>11.535100440090858</v>
      </c>
      <c r="N113" s="96">
        <v>178.79</v>
      </c>
      <c r="O113" s="99">
        <v>40</v>
      </c>
      <c r="P113" s="96">
        <v>461.4</v>
      </c>
      <c r="Q113" s="84"/>
      <c r="R113" s="161">
        <v>0</v>
      </c>
      <c r="S113" s="96"/>
      <c r="T113" s="96"/>
      <c r="U113" s="96"/>
      <c r="V113" s="96"/>
      <c r="W113" s="156">
        <v>71</v>
      </c>
      <c r="X113" s="206">
        <v>803.56</v>
      </c>
    </row>
    <row r="114" spans="1:24" ht="60">
      <c r="A114" s="17" t="s">
        <v>1176</v>
      </c>
      <c r="B114" s="12" t="s">
        <v>1177</v>
      </c>
      <c r="C114" s="17" t="s">
        <v>49</v>
      </c>
      <c r="D114" s="18" t="s">
        <v>1178</v>
      </c>
      <c r="E114" s="19">
        <f t="shared" si="19"/>
        <v>4.9475999999999996</v>
      </c>
      <c r="F114" s="19">
        <v>6.51</v>
      </c>
      <c r="G114" s="19">
        <f t="shared" si="20"/>
        <v>6.17</v>
      </c>
      <c r="H114" s="19">
        <f t="shared" si="21"/>
        <v>5540.66</v>
      </c>
      <c r="I114" s="17" t="s">
        <v>25</v>
      </c>
      <c r="J114" s="80">
        <v>91834</v>
      </c>
      <c r="K114" s="84">
        <v>699</v>
      </c>
      <c r="L114" s="96">
        <v>4312.83</v>
      </c>
      <c r="M114" s="96">
        <v>6.7525208458596389</v>
      </c>
      <c r="N114" s="96">
        <v>1343.75</v>
      </c>
      <c r="O114" s="84"/>
      <c r="P114" s="96">
        <v>0</v>
      </c>
      <c r="Q114" s="84"/>
      <c r="R114" s="161">
        <v>0</v>
      </c>
      <c r="S114" s="96"/>
      <c r="T114" s="96"/>
      <c r="U114" s="96"/>
      <c r="V114" s="96"/>
      <c r="W114" s="156">
        <v>898</v>
      </c>
      <c r="X114" s="206">
        <v>5656.58</v>
      </c>
    </row>
    <row r="115" spans="1:24" ht="30">
      <c r="A115" s="21">
        <v>40191</v>
      </c>
      <c r="B115" s="17" t="s">
        <v>1179</v>
      </c>
      <c r="C115" s="17" t="s">
        <v>20</v>
      </c>
      <c r="D115" s="18" t="s">
        <v>1180</v>
      </c>
      <c r="E115" s="19">
        <f t="shared" si="19"/>
        <v>45.691200000000002</v>
      </c>
      <c r="F115" s="19">
        <v>60.12</v>
      </c>
      <c r="G115" s="19">
        <f t="shared" si="20"/>
        <v>56.99</v>
      </c>
      <c r="H115" s="19">
        <f t="shared" si="21"/>
        <v>2222.61</v>
      </c>
      <c r="I115" s="17" t="s">
        <v>40</v>
      </c>
      <c r="J115" s="80">
        <v>765</v>
      </c>
      <c r="K115" s="84">
        <v>35</v>
      </c>
      <c r="L115" s="96">
        <v>1994.65</v>
      </c>
      <c r="M115" s="96">
        <v>62.370528850168697</v>
      </c>
      <c r="N115" s="96">
        <v>249.48</v>
      </c>
      <c r="O115" s="84"/>
      <c r="P115" s="96">
        <v>0</v>
      </c>
      <c r="Q115" s="84"/>
      <c r="R115" s="161">
        <v>0</v>
      </c>
      <c r="S115" s="96"/>
      <c r="T115" s="96"/>
      <c r="U115" s="96"/>
      <c r="V115" s="96"/>
      <c r="W115" s="156">
        <v>39</v>
      </c>
      <c r="X115" s="206">
        <v>2244.13</v>
      </c>
    </row>
    <row r="116" spans="1:24">
      <c r="A116" s="21">
        <v>40556</v>
      </c>
      <c r="B116" s="17" t="s">
        <v>1181</v>
      </c>
      <c r="C116" s="17" t="s">
        <v>20</v>
      </c>
      <c r="D116" s="18" t="s">
        <v>1182</v>
      </c>
      <c r="E116" s="19">
        <f t="shared" si="19"/>
        <v>22.055199999999999</v>
      </c>
      <c r="F116" s="19">
        <v>29.02</v>
      </c>
      <c r="G116" s="19">
        <f t="shared" si="20"/>
        <v>27.51</v>
      </c>
      <c r="H116" s="19">
        <f t="shared" si="21"/>
        <v>82.53</v>
      </c>
      <c r="I116" s="17" t="s">
        <v>40</v>
      </c>
      <c r="J116" s="80">
        <v>8686</v>
      </c>
      <c r="K116" s="84">
        <v>3</v>
      </c>
      <c r="L116" s="96">
        <v>82.53</v>
      </c>
      <c r="M116" s="96">
        <v>30.107268795721019</v>
      </c>
      <c r="N116" s="96">
        <v>0</v>
      </c>
      <c r="O116" s="84"/>
      <c r="P116" s="96">
        <v>0</v>
      </c>
      <c r="Q116" s="84"/>
      <c r="R116" s="161">
        <v>0</v>
      </c>
      <c r="S116" s="96"/>
      <c r="T116" s="96"/>
      <c r="U116" s="96"/>
      <c r="V116" s="96"/>
      <c r="W116" s="156">
        <v>3</v>
      </c>
      <c r="X116" s="206">
        <v>82.53</v>
      </c>
    </row>
    <row r="117" spans="1:24" ht="45">
      <c r="A117" s="21">
        <v>40921</v>
      </c>
      <c r="B117" s="12" t="s">
        <v>1183</v>
      </c>
      <c r="C117" s="17" t="s">
        <v>20</v>
      </c>
      <c r="D117" s="18" t="s">
        <v>1035</v>
      </c>
      <c r="E117" s="19">
        <f t="shared" si="19"/>
        <v>5.548</v>
      </c>
      <c r="F117" s="19">
        <v>7.3</v>
      </c>
      <c r="G117" s="19">
        <f t="shared" si="20"/>
        <v>6.92</v>
      </c>
      <c r="H117" s="19">
        <f t="shared" si="21"/>
        <v>1024.1600000000001</v>
      </c>
      <c r="I117" s="17" t="s">
        <v>25</v>
      </c>
      <c r="J117" s="80">
        <v>91941</v>
      </c>
      <c r="K117" s="84">
        <v>144</v>
      </c>
      <c r="L117" s="96">
        <v>996.48</v>
      </c>
      <c r="M117" s="96">
        <v>7.5733297007048144</v>
      </c>
      <c r="N117" s="96">
        <v>30.29</v>
      </c>
      <c r="O117" s="84"/>
      <c r="P117" s="96">
        <v>0</v>
      </c>
      <c r="Q117" s="84"/>
      <c r="R117" s="161">
        <v>0</v>
      </c>
      <c r="S117" s="96"/>
      <c r="T117" s="96"/>
      <c r="U117" s="96"/>
      <c r="V117" s="96"/>
      <c r="W117" s="156">
        <v>148</v>
      </c>
      <c r="X117" s="206">
        <v>1026.77</v>
      </c>
    </row>
    <row r="118" spans="1:24" ht="30">
      <c r="A118" s="21">
        <v>41287</v>
      </c>
      <c r="B118" s="17" t="s">
        <v>1184</v>
      </c>
      <c r="C118" s="17" t="s">
        <v>20</v>
      </c>
      <c r="D118" s="18" t="s">
        <v>1170</v>
      </c>
      <c r="E118" s="19">
        <f t="shared" si="19"/>
        <v>6.4752000000000001</v>
      </c>
      <c r="F118" s="19">
        <v>8.52</v>
      </c>
      <c r="G118" s="19">
        <f t="shared" si="20"/>
        <v>8.08</v>
      </c>
      <c r="H118" s="19">
        <f t="shared" si="21"/>
        <v>1212</v>
      </c>
      <c r="I118" s="17" t="s">
        <v>25</v>
      </c>
      <c r="J118" s="80">
        <v>91937</v>
      </c>
      <c r="K118" s="84">
        <v>105</v>
      </c>
      <c r="L118" s="96">
        <v>848.4</v>
      </c>
      <c r="M118" s="96">
        <v>8.8428473961986853</v>
      </c>
      <c r="N118" s="96">
        <v>397.93</v>
      </c>
      <c r="O118" s="84"/>
      <c r="P118" s="96">
        <v>0</v>
      </c>
      <c r="Q118" s="84"/>
      <c r="R118" s="161">
        <v>0</v>
      </c>
      <c r="S118" s="96"/>
      <c r="T118" s="96"/>
      <c r="U118" s="96"/>
      <c r="V118" s="96"/>
      <c r="W118" s="156">
        <v>150</v>
      </c>
      <c r="X118" s="206">
        <v>1246.33</v>
      </c>
    </row>
    <row r="119" spans="1:24" ht="45">
      <c r="A119" s="21">
        <v>41652</v>
      </c>
      <c r="B119" s="17" t="s">
        <v>397</v>
      </c>
      <c r="C119" s="17" t="s">
        <v>20</v>
      </c>
      <c r="D119" s="18" t="s">
        <v>1185</v>
      </c>
      <c r="E119" s="19">
        <f t="shared" si="19"/>
        <v>16.499600000000001</v>
      </c>
      <c r="F119" s="19">
        <v>21.71</v>
      </c>
      <c r="G119" s="19">
        <f t="shared" si="20"/>
        <v>20.58</v>
      </c>
      <c r="H119" s="19">
        <f t="shared" si="21"/>
        <v>617.4</v>
      </c>
      <c r="I119" s="17" t="s">
        <v>25</v>
      </c>
      <c r="J119" s="80">
        <v>92000</v>
      </c>
      <c r="K119" s="84">
        <v>0</v>
      </c>
      <c r="L119" s="96">
        <v>0</v>
      </c>
      <c r="M119" s="96">
        <v>22.522994976951598</v>
      </c>
      <c r="N119" s="96">
        <v>675.69</v>
      </c>
      <c r="O119" s="84"/>
      <c r="P119" s="96">
        <v>0</v>
      </c>
      <c r="Q119" s="84"/>
      <c r="R119" s="161">
        <v>0</v>
      </c>
      <c r="S119" s="96"/>
      <c r="T119" s="96"/>
      <c r="U119" s="96"/>
      <c r="V119" s="96"/>
      <c r="W119" s="156">
        <v>30</v>
      </c>
      <c r="X119" s="206">
        <v>675.69</v>
      </c>
    </row>
    <row r="120" spans="1:24" ht="45">
      <c r="A120" s="21">
        <v>42017</v>
      </c>
      <c r="B120" s="17" t="s">
        <v>404</v>
      </c>
      <c r="C120" s="17" t="s">
        <v>20</v>
      </c>
      <c r="D120" s="18" t="s">
        <v>1186</v>
      </c>
      <c r="E120" s="19">
        <f t="shared" si="19"/>
        <v>26.546800000000001</v>
      </c>
      <c r="F120" s="19">
        <v>34.93</v>
      </c>
      <c r="G120" s="19">
        <f t="shared" si="20"/>
        <v>33.11</v>
      </c>
      <c r="H120" s="19">
        <f t="shared" si="21"/>
        <v>1854.16</v>
      </c>
      <c r="I120" s="17" t="s">
        <v>25</v>
      </c>
      <c r="J120" s="80">
        <v>92008</v>
      </c>
      <c r="K120" s="84">
        <v>0</v>
      </c>
      <c r="L120" s="96">
        <v>0</v>
      </c>
      <c r="M120" s="96">
        <v>36.235974911898325</v>
      </c>
      <c r="N120" s="96">
        <v>2029.21</v>
      </c>
      <c r="O120" s="84"/>
      <c r="P120" s="96">
        <v>0</v>
      </c>
      <c r="Q120" s="84"/>
      <c r="R120" s="161">
        <v>0</v>
      </c>
      <c r="S120" s="96"/>
      <c r="T120" s="96"/>
      <c r="U120" s="96"/>
      <c r="V120" s="96"/>
      <c r="W120" s="156">
        <v>56</v>
      </c>
      <c r="X120" s="206">
        <v>2029.21</v>
      </c>
    </row>
    <row r="121" spans="1:24" ht="45">
      <c r="A121" s="21">
        <v>42382</v>
      </c>
      <c r="B121" s="17" t="s">
        <v>409</v>
      </c>
      <c r="C121" s="17" t="s">
        <v>20</v>
      </c>
      <c r="D121" s="18" t="s">
        <v>1182</v>
      </c>
      <c r="E121" s="19">
        <f t="shared" si="19"/>
        <v>30.088400000000004</v>
      </c>
      <c r="F121" s="19">
        <v>39.590000000000003</v>
      </c>
      <c r="G121" s="19">
        <f t="shared" si="20"/>
        <v>37.53</v>
      </c>
      <c r="H121" s="19">
        <f t="shared" si="21"/>
        <v>112.59</v>
      </c>
      <c r="I121" s="17" t="s">
        <v>25</v>
      </c>
      <c r="J121" s="80">
        <v>92004</v>
      </c>
      <c r="K121" s="84">
        <v>0</v>
      </c>
      <c r="L121" s="96">
        <v>0</v>
      </c>
      <c r="M121" s="96">
        <v>41.073275096452555</v>
      </c>
      <c r="N121" s="96">
        <v>123.22</v>
      </c>
      <c r="O121" s="84"/>
      <c r="P121" s="96">
        <v>0</v>
      </c>
      <c r="Q121" s="84"/>
      <c r="R121" s="161">
        <v>0</v>
      </c>
      <c r="S121" s="96"/>
      <c r="T121" s="96"/>
      <c r="U121" s="96"/>
      <c r="V121" s="96"/>
      <c r="W121" s="156">
        <v>3</v>
      </c>
      <c r="X121" s="206">
        <v>123.22</v>
      </c>
    </row>
    <row r="122" spans="1:24" ht="45">
      <c r="A122" s="21">
        <v>42748</v>
      </c>
      <c r="B122" s="12" t="s">
        <v>1187</v>
      </c>
      <c r="C122" s="17" t="s">
        <v>20</v>
      </c>
      <c r="D122" s="18" t="s">
        <v>1109</v>
      </c>
      <c r="E122" s="19">
        <f t="shared" si="19"/>
        <v>83.972399999999993</v>
      </c>
      <c r="F122" s="19">
        <v>110.49</v>
      </c>
      <c r="G122" s="19">
        <f t="shared" si="20"/>
        <v>104.74</v>
      </c>
      <c r="H122" s="19">
        <f t="shared" si="21"/>
        <v>418.96</v>
      </c>
      <c r="I122" s="17" t="s">
        <v>40</v>
      </c>
      <c r="J122" s="80">
        <v>780</v>
      </c>
      <c r="K122" s="84">
        <v>0</v>
      </c>
      <c r="L122" s="96">
        <v>0</v>
      </c>
      <c r="M122" s="96">
        <v>114.62869260864483</v>
      </c>
      <c r="N122" s="96">
        <v>458.51</v>
      </c>
      <c r="O122" s="84"/>
      <c r="P122" s="96">
        <v>0</v>
      </c>
      <c r="Q122" s="84"/>
      <c r="R122" s="161">
        <v>0</v>
      </c>
      <c r="S122" s="96"/>
      <c r="T122" s="96"/>
      <c r="U122" s="96"/>
      <c r="V122" s="96"/>
      <c r="W122" s="156">
        <v>4</v>
      </c>
      <c r="X122" s="206">
        <v>458.51</v>
      </c>
    </row>
    <row r="123" spans="1:24" ht="45">
      <c r="A123" s="21">
        <v>43113</v>
      </c>
      <c r="B123" s="17" t="s">
        <v>1188</v>
      </c>
      <c r="C123" s="17" t="s">
        <v>20</v>
      </c>
      <c r="D123" s="18" t="s">
        <v>1049</v>
      </c>
      <c r="E123" s="19">
        <f t="shared" si="19"/>
        <v>28.811599999999999</v>
      </c>
      <c r="F123" s="19">
        <v>37.909999999999997</v>
      </c>
      <c r="G123" s="19">
        <f t="shared" si="20"/>
        <v>35.94</v>
      </c>
      <c r="H123" s="19">
        <f t="shared" si="21"/>
        <v>71.88</v>
      </c>
      <c r="I123" s="17" t="s">
        <v>25</v>
      </c>
      <c r="J123" s="80">
        <v>91966</v>
      </c>
      <c r="K123" s="84">
        <v>0</v>
      </c>
      <c r="L123" s="96">
        <v>0</v>
      </c>
      <c r="M123" s="96">
        <v>39.333160324180781</v>
      </c>
      <c r="N123" s="96">
        <v>78.67</v>
      </c>
      <c r="O123" s="84"/>
      <c r="P123" s="96">
        <v>0</v>
      </c>
      <c r="Q123" s="84"/>
      <c r="R123" s="161">
        <v>0</v>
      </c>
      <c r="S123" s="96"/>
      <c r="T123" s="96"/>
      <c r="U123" s="96"/>
      <c r="V123" s="96"/>
      <c r="W123" s="156">
        <v>2</v>
      </c>
      <c r="X123" s="206">
        <v>78.67</v>
      </c>
    </row>
    <row r="124" spans="1:24" ht="45">
      <c r="A124" s="21">
        <v>43478</v>
      </c>
      <c r="B124" s="17" t="s">
        <v>1189</v>
      </c>
      <c r="C124" s="17" t="s">
        <v>20</v>
      </c>
      <c r="D124" s="18" t="s">
        <v>1190</v>
      </c>
      <c r="E124" s="19">
        <f t="shared" si="19"/>
        <v>24.669600000000003</v>
      </c>
      <c r="F124" s="19">
        <v>32.46</v>
      </c>
      <c r="G124" s="19">
        <f t="shared" si="20"/>
        <v>30.77</v>
      </c>
      <c r="H124" s="19">
        <f t="shared" si="21"/>
        <v>492.32</v>
      </c>
      <c r="I124" s="17" t="s">
        <v>25</v>
      </c>
      <c r="J124" s="80">
        <v>91959</v>
      </c>
      <c r="K124" s="84"/>
      <c r="L124" s="96"/>
      <c r="M124" s="96">
        <v>33.675051284781375</v>
      </c>
      <c r="N124" s="96">
        <v>538.79999999999995</v>
      </c>
      <c r="O124" s="84"/>
      <c r="P124" s="96">
        <v>0</v>
      </c>
      <c r="Q124" s="84"/>
      <c r="R124" s="161">
        <v>0</v>
      </c>
      <c r="S124" s="96"/>
      <c r="T124" s="96"/>
      <c r="U124" s="96"/>
      <c r="V124" s="96"/>
      <c r="W124" s="156">
        <v>16</v>
      </c>
      <c r="X124" s="206">
        <v>538.79999999999995</v>
      </c>
    </row>
    <row r="125" spans="1:24" ht="45">
      <c r="A125" s="21">
        <v>43843</v>
      </c>
      <c r="B125" s="17" t="s">
        <v>1191</v>
      </c>
      <c r="C125" s="17" t="s">
        <v>20</v>
      </c>
      <c r="D125" s="18" t="s">
        <v>1192</v>
      </c>
      <c r="E125" s="19">
        <f t="shared" si="19"/>
        <v>15.549600000000002</v>
      </c>
      <c r="F125" s="19">
        <v>20.46</v>
      </c>
      <c r="G125" s="19">
        <f t="shared" si="20"/>
        <v>19.399999999999999</v>
      </c>
      <c r="H125" s="19">
        <f t="shared" si="21"/>
        <v>679</v>
      </c>
      <c r="I125" s="17" t="s">
        <v>25</v>
      </c>
      <c r="J125" s="80">
        <v>91953</v>
      </c>
      <c r="K125" s="84"/>
      <c r="L125" s="96"/>
      <c r="M125" s="96">
        <v>21.231589045328523</v>
      </c>
      <c r="N125" s="96">
        <v>743.11</v>
      </c>
      <c r="O125" s="84"/>
      <c r="P125" s="96">
        <v>0</v>
      </c>
      <c r="Q125" s="84"/>
      <c r="R125" s="161">
        <v>0</v>
      </c>
      <c r="S125" s="96"/>
      <c r="T125" s="96"/>
      <c r="U125" s="96"/>
      <c r="V125" s="96"/>
      <c r="W125" s="156">
        <v>35</v>
      </c>
      <c r="X125" s="206">
        <v>743.11</v>
      </c>
    </row>
    <row r="126" spans="1:24" ht="45">
      <c r="A126" s="21">
        <v>44209</v>
      </c>
      <c r="B126" s="17" t="s">
        <v>1193</v>
      </c>
      <c r="C126" s="17" t="s">
        <v>20</v>
      </c>
      <c r="D126" s="18" t="s">
        <v>1049</v>
      </c>
      <c r="E126" s="19">
        <f t="shared" si="19"/>
        <v>19.106400000000001</v>
      </c>
      <c r="F126" s="19">
        <v>25.14</v>
      </c>
      <c r="G126" s="19">
        <f t="shared" si="20"/>
        <v>23.83</v>
      </c>
      <c r="H126" s="19">
        <f t="shared" si="21"/>
        <v>47.66</v>
      </c>
      <c r="I126" s="17" t="s">
        <v>25</v>
      </c>
      <c r="J126" s="80">
        <v>91955</v>
      </c>
      <c r="K126" s="84"/>
      <c r="L126" s="96"/>
      <c r="M126" s="96">
        <v>26.079833347947357</v>
      </c>
      <c r="N126" s="96">
        <v>52.16</v>
      </c>
      <c r="O126" s="84"/>
      <c r="P126" s="96">
        <v>0</v>
      </c>
      <c r="Q126" s="84"/>
      <c r="R126" s="161">
        <v>0</v>
      </c>
      <c r="S126" s="96"/>
      <c r="T126" s="96"/>
      <c r="U126" s="96"/>
      <c r="V126" s="96"/>
      <c r="W126" s="156">
        <v>2</v>
      </c>
      <c r="X126" s="206">
        <v>52.16</v>
      </c>
    </row>
    <row r="127" spans="1:24" ht="105">
      <c r="A127" s="21">
        <v>44574</v>
      </c>
      <c r="B127" s="12" t="s">
        <v>1194</v>
      </c>
      <c r="C127" s="17" t="s">
        <v>20</v>
      </c>
      <c r="D127" s="18" t="s">
        <v>1182</v>
      </c>
      <c r="E127" s="19">
        <f t="shared" si="19"/>
        <v>424.15600000000001</v>
      </c>
      <c r="F127" s="19">
        <v>558.1</v>
      </c>
      <c r="G127" s="19">
        <f t="shared" si="20"/>
        <v>529.04999999999995</v>
      </c>
      <c r="H127" s="19">
        <f t="shared" si="21"/>
        <v>1587.15</v>
      </c>
      <c r="I127" s="17" t="s">
        <v>25</v>
      </c>
      <c r="J127" s="80">
        <v>101879</v>
      </c>
      <c r="K127" s="84"/>
      <c r="L127" s="96"/>
      <c r="M127" s="96">
        <v>578.99856620778633</v>
      </c>
      <c r="N127" s="96">
        <v>1737</v>
      </c>
      <c r="O127" s="84"/>
      <c r="P127" s="96">
        <v>0</v>
      </c>
      <c r="Q127" s="84"/>
      <c r="R127" s="161">
        <v>0</v>
      </c>
      <c r="S127" s="96"/>
      <c r="T127" s="96"/>
      <c r="U127" s="96"/>
      <c r="V127" s="96"/>
      <c r="W127" s="156">
        <v>3</v>
      </c>
      <c r="X127" s="206">
        <v>1737</v>
      </c>
    </row>
    <row r="128" spans="1:24" ht="75">
      <c r="A128" s="21">
        <v>44939</v>
      </c>
      <c r="B128" s="12" t="s">
        <v>1195</v>
      </c>
      <c r="C128" s="17" t="s">
        <v>20</v>
      </c>
      <c r="D128" s="18" t="s">
        <v>1063</v>
      </c>
      <c r="E128" s="19">
        <f t="shared" si="19"/>
        <v>1004.8796000000001</v>
      </c>
      <c r="F128" s="19">
        <v>1322.21</v>
      </c>
      <c r="G128" s="19">
        <f t="shared" si="20"/>
        <v>1253.3900000000001</v>
      </c>
      <c r="H128" s="19">
        <f t="shared" si="21"/>
        <v>1253.3900000000001</v>
      </c>
      <c r="I128" s="17" t="s">
        <v>25</v>
      </c>
      <c r="J128" s="80">
        <v>101882</v>
      </c>
      <c r="K128" s="84"/>
      <c r="L128" s="96"/>
      <c r="M128" s="96">
        <v>1371.7248140991919</v>
      </c>
      <c r="N128" s="96">
        <v>1371.72</v>
      </c>
      <c r="O128" s="84"/>
      <c r="P128" s="96">
        <v>0</v>
      </c>
      <c r="Q128" s="84"/>
      <c r="R128" s="161">
        <v>0</v>
      </c>
      <c r="S128" s="96"/>
      <c r="T128" s="96"/>
      <c r="U128" s="96"/>
      <c r="V128" s="96"/>
      <c r="W128" s="156">
        <v>1</v>
      </c>
      <c r="X128" s="206">
        <v>1371.72</v>
      </c>
    </row>
    <row r="129" spans="1:24" ht="45">
      <c r="A129" s="21">
        <v>45304</v>
      </c>
      <c r="B129" s="17" t="s">
        <v>1196</v>
      </c>
      <c r="C129" s="17" t="s">
        <v>20</v>
      </c>
      <c r="D129" s="18" t="s">
        <v>1049</v>
      </c>
      <c r="E129" s="19">
        <f t="shared" si="19"/>
        <v>118.47639999999998</v>
      </c>
      <c r="F129" s="19">
        <v>155.88999999999999</v>
      </c>
      <c r="G129" s="19">
        <f t="shared" si="20"/>
        <v>147.78</v>
      </c>
      <c r="H129" s="19">
        <f t="shared" si="21"/>
        <v>295.56</v>
      </c>
      <c r="I129" s="17" t="s">
        <v>40</v>
      </c>
      <c r="J129" s="80">
        <v>7996</v>
      </c>
      <c r="K129" s="84"/>
      <c r="L129" s="96"/>
      <c r="M129" s="96">
        <v>161.73217675869327</v>
      </c>
      <c r="N129" s="96">
        <v>323.45999999999998</v>
      </c>
      <c r="O129" s="84"/>
      <c r="P129" s="96">
        <v>0</v>
      </c>
      <c r="Q129" s="84"/>
      <c r="R129" s="161">
        <v>0</v>
      </c>
      <c r="S129" s="96"/>
      <c r="T129" s="96"/>
      <c r="U129" s="96"/>
      <c r="V129" s="96"/>
      <c r="W129" s="156">
        <v>2</v>
      </c>
      <c r="X129" s="206">
        <v>323.45999999999998</v>
      </c>
    </row>
    <row r="130" spans="1:24" ht="30">
      <c r="A130" s="21">
        <v>45670</v>
      </c>
      <c r="B130" s="17" t="s">
        <v>1197</v>
      </c>
      <c r="C130" s="17" t="s">
        <v>20</v>
      </c>
      <c r="D130" s="18" t="s">
        <v>1109</v>
      </c>
      <c r="E130" s="19">
        <f t="shared" si="19"/>
        <v>87.080799999999996</v>
      </c>
      <c r="F130" s="19">
        <v>114.58</v>
      </c>
      <c r="G130" s="19">
        <f t="shared" si="20"/>
        <v>108.62</v>
      </c>
      <c r="H130" s="19">
        <f t="shared" si="21"/>
        <v>434.48</v>
      </c>
      <c r="I130" s="17" t="s">
        <v>40</v>
      </c>
      <c r="J130" s="80">
        <v>9041</v>
      </c>
      <c r="K130" s="84"/>
      <c r="L130" s="96"/>
      <c r="M130" s="96">
        <v>118.87501041771054</v>
      </c>
      <c r="N130" s="96">
        <v>475.5</v>
      </c>
      <c r="O130" s="84"/>
      <c r="P130" s="96">
        <v>0</v>
      </c>
      <c r="Q130" s="84"/>
      <c r="R130" s="161">
        <v>0</v>
      </c>
      <c r="S130" s="96"/>
      <c r="T130" s="96"/>
      <c r="U130" s="96"/>
      <c r="V130" s="96"/>
      <c r="W130" s="156">
        <v>4</v>
      </c>
      <c r="X130" s="206">
        <v>475.5</v>
      </c>
    </row>
    <row r="131" spans="1:24" ht="30">
      <c r="A131" s="21">
        <v>46035</v>
      </c>
      <c r="B131" s="17" t="s">
        <v>1198</v>
      </c>
      <c r="C131" s="17" t="s">
        <v>20</v>
      </c>
      <c r="D131" s="18" t="s">
        <v>1199</v>
      </c>
      <c r="E131" s="19">
        <f t="shared" si="19"/>
        <v>8.823599999999999</v>
      </c>
      <c r="F131" s="19">
        <v>11.61</v>
      </c>
      <c r="G131" s="19">
        <f t="shared" si="20"/>
        <v>11.01</v>
      </c>
      <c r="H131" s="19">
        <f t="shared" si="21"/>
        <v>99.09</v>
      </c>
      <c r="I131" s="17" t="s">
        <v>25</v>
      </c>
      <c r="J131" s="80">
        <v>93653</v>
      </c>
      <c r="K131" s="84"/>
      <c r="L131" s="96"/>
      <c r="M131" s="96">
        <v>12.049473989127168</v>
      </c>
      <c r="N131" s="96">
        <v>108.45</v>
      </c>
      <c r="O131" s="84"/>
      <c r="P131" s="96">
        <v>0</v>
      </c>
      <c r="Q131" s="84"/>
      <c r="R131" s="161">
        <v>0</v>
      </c>
      <c r="S131" s="96"/>
      <c r="T131" s="96"/>
      <c r="U131" s="96"/>
      <c r="V131" s="96"/>
      <c r="W131" s="156">
        <v>9</v>
      </c>
      <c r="X131" s="206">
        <v>108.45</v>
      </c>
    </row>
    <row r="132" spans="1:24" ht="30">
      <c r="A132" s="21">
        <v>46400</v>
      </c>
      <c r="B132" s="17" t="s">
        <v>1200</v>
      </c>
      <c r="C132" s="17" t="s">
        <v>20</v>
      </c>
      <c r="D132" s="18" t="s">
        <v>1201</v>
      </c>
      <c r="E132" s="19">
        <f t="shared" si="19"/>
        <v>9.120000000000001</v>
      </c>
      <c r="F132" s="19">
        <v>12</v>
      </c>
      <c r="G132" s="19">
        <f t="shared" si="20"/>
        <v>11.38</v>
      </c>
      <c r="H132" s="19">
        <f t="shared" si="21"/>
        <v>307.26</v>
      </c>
      <c r="I132" s="17" t="s">
        <v>25</v>
      </c>
      <c r="J132" s="80">
        <v>93654</v>
      </c>
      <c r="K132" s="84"/>
      <c r="L132" s="96"/>
      <c r="M132" s="96">
        <v>12.454406357517456</v>
      </c>
      <c r="N132" s="96">
        <v>336.27</v>
      </c>
      <c r="O132" s="84"/>
      <c r="P132" s="96">
        <v>0</v>
      </c>
      <c r="Q132" s="84"/>
      <c r="R132" s="161">
        <v>0</v>
      </c>
      <c r="S132" s="96"/>
      <c r="T132" s="96"/>
      <c r="U132" s="96"/>
      <c r="V132" s="96"/>
      <c r="W132" s="156">
        <v>27</v>
      </c>
      <c r="X132" s="206">
        <v>336.27</v>
      </c>
    </row>
    <row r="133" spans="1:24" ht="30">
      <c r="A133" s="21">
        <v>46765</v>
      </c>
      <c r="B133" s="17" t="s">
        <v>1202</v>
      </c>
      <c r="C133" s="17" t="s">
        <v>20</v>
      </c>
      <c r="D133" s="18" t="s">
        <v>1203</v>
      </c>
      <c r="E133" s="19">
        <f t="shared" si="19"/>
        <v>9.7964000000000002</v>
      </c>
      <c r="F133" s="19">
        <v>12.89</v>
      </c>
      <c r="G133" s="19">
        <f t="shared" si="20"/>
        <v>12.22</v>
      </c>
      <c r="H133" s="19">
        <f t="shared" si="21"/>
        <v>134.41999999999999</v>
      </c>
      <c r="I133" s="17" t="s">
        <v>25</v>
      </c>
      <c r="J133" s="80">
        <v>93655</v>
      </c>
      <c r="K133" s="84"/>
      <c r="L133" s="96"/>
      <c r="M133" s="96">
        <v>13.373712274944051</v>
      </c>
      <c r="N133" s="96">
        <v>147.11000000000001</v>
      </c>
      <c r="O133" s="84"/>
      <c r="P133" s="96">
        <v>0</v>
      </c>
      <c r="Q133" s="84"/>
      <c r="R133" s="161">
        <v>0</v>
      </c>
      <c r="S133" s="96"/>
      <c r="T133" s="96"/>
      <c r="U133" s="96"/>
      <c r="V133" s="96"/>
      <c r="W133" s="156">
        <v>11</v>
      </c>
      <c r="X133" s="206">
        <v>147.11000000000001</v>
      </c>
    </row>
    <row r="134" spans="1:24" ht="30">
      <c r="A134" s="21">
        <v>47131</v>
      </c>
      <c r="B134" s="17" t="s">
        <v>1204</v>
      </c>
      <c r="C134" s="17" t="s">
        <v>20</v>
      </c>
      <c r="D134" s="18" t="s">
        <v>1205</v>
      </c>
      <c r="E134" s="19">
        <f t="shared" si="19"/>
        <v>9.7964000000000002</v>
      </c>
      <c r="F134" s="19">
        <v>12.89</v>
      </c>
      <c r="G134" s="19">
        <f t="shared" si="20"/>
        <v>12.22</v>
      </c>
      <c r="H134" s="19">
        <f t="shared" si="21"/>
        <v>61.1</v>
      </c>
      <c r="I134" s="17" t="s">
        <v>25</v>
      </c>
      <c r="J134" s="80">
        <v>93656</v>
      </c>
      <c r="K134" s="84"/>
      <c r="L134" s="96"/>
      <c r="M134" s="96">
        <v>13.373712274944051</v>
      </c>
      <c r="N134" s="96">
        <v>66.87</v>
      </c>
      <c r="O134" s="84"/>
      <c r="P134" s="96">
        <v>0</v>
      </c>
      <c r="Q134" s="84"/>
      <c r="R134" s="161">
        <v>0</v>
      </c>
      <c r="S134" s="96"/>
      <c r="T134" s="96"/>
      <c r="U134" s="96"/>
      <c r="V134" s="96"/>
      <c r="W134" s="156">
        <v>5</v>
      </c>
      <c r="X134" s="206">
        <v>66.87</v>
      </c>
    </row>
    <row r="135" spans="1:24" ht="30">
      <c r="A135" s="21">
        <v>47496</v>
      </c>
      <c r="B135" s="17" t="s">
        <v>1206</v>
      </c>
      <c r="C135" s="17" t="s">
        <v>20</v>
      </c>
      <c r="D135" s="18" t="s">
        <v>1049</v>
      </c>
      <c r="E135" s="19">
        <f t="shared" si="19"/>
        <v>10.602</v>
      </c>
      <c r="F135" s="19">
        <v>13.95</v>
      </c>
      <c r="G135" s="19">
        <f t="shared" si="20"/>
        <v>13.22</v>
      </c>
      <c r="H135" s="19">
        <f t="shared" si="21"/>
        <v>26.44</v>
      </c>
      <c r="I135" s="17" t="s">
        <v>25</v>
      </c>
      <c r="J135" s="80">
        <v>93657</v>
      </c>
      <c r="K135" s="84"/>
      <c r="L135" s="96"/>
      <c r="M135" s="96">
        <v>14.468124081404286</v>
      </c>
      <c r="N135" s="96">
        <v>28.94</v>
      </c>
      <c r="O135" s="84"/>
      <c r="P135" s="96">
        <v>0</v>
      </c>
      <c r="Q135" s="84"/>
      <c r="R135" s="161">
        <v>0</v>
      </c>
      <c r="S135" s="96"/>
      <c r="T135" s="96"/>
      <c r="U135" s="96"/>
      <c r="V135" s="96"/>
      <c r="W135" s="156">
        <v>2</v>
      </c>
      <c r="X135" s="206">
        <v>28.94</v>
      </c>
    </row>
    <row r="136" spans="1:24" ht="30">
      <c r="A136" s="21">
        <v>47861</v>
      </c>
      <c r="B136" s="17" t="s">
        <v>1207</v>
      </c>
      <c r="C136" s="17" t="s">
        <v>20</v>
      </c>
      <c r="D136" s="18" t="s">
        <v>1208</v>
      </c>
      <c r="E136" s="19">
        <f t="shared" si="19"/>
        <v>113.72639999999998</v>
      </c>
      <c r="F136" s="19">
        <v>149.63999999999999</v>
      </c>
      <c r="G136" s="19">
        <f t="shared" si="20"/>
        <v>141.85</v>
      </c>
      <c r="H136" s="19">
        <f t="shared" si="21"/>
        <v>851.1</v>
      </c>
      <c r="I136" s="17" t="s">
        <v>25</v>
      </c>
      <c r="J136" s="80">
        <v>101894</v>
      </c>
      <c r="K136" s="84"/>
      <c r="L136" s="96"/>
      <c r="M136" s="96">
        <v>155.2423147463841</v>
      </c>
      <c r="N136" s="96">
        <v>931.45</v>
      </c>
      <c r="O136" s="84"/>
      <c r="P136" s="96">
        <v>0</v>
      </c>
      <c r="Q136" s="84"/>
      <c r="R136" s="161">
        <v>0</v>
      </c>
      <c r="S136" s="96"/>
      <c r="T136" s="96"/>
      <c r="U136" s="96"/>
      <c r="V136" s="96"/>
      <c r="W136" s="156">
        <v>6</v>
      </c>
      <c r="X136" s="206">
        <v>931.45</v>
      </c>
    </row>
    <row r="137" spans="1:24" ht="30">
      <c r="A137" s="21">
        <v>48226</v>
      </c>
      <c r="B137" s="17" t="s">
        <v>1209</v>
      </c>
      <c r="C137" s="17" t="s">
        <v>20</v>
      </c>
      <c r="D137" s="18" t="s">
        <v>1049</v>
      </c>
      <c r="E137" s="19">
        <f t="shared" si="19"/>
        <v>491.27159999999998</v>
      </c>
      <c r="F137" s="19">
        <v>646.41</v>
      </c>
      <c r="G137" s="19">
        <f t="shared" si="20"/>
        <v>612.76</v>
      </c>
      <c r="H137" s="19">
        <f t="shared" si="21"/>
        <v>1225.52</v>
      </c>
      <c r="I137" s="17" t="s">
        <v>25</v>
      </c>
      <c r="J137" s="80">
        <v>101896</v>
      </c>
      <c r="K137" s="84"/>
      <c r="L137" s="96"/>
      <c r="M137" s="96">
        <v>670.61177852657249</v>
      </c>
      <c r="N137" s="96">
        <v>1341.22</v>
      </c>
      <c r="O137" s="84"/>
      <c r="P137" s="96">
        <v>0</v>
      </c>
      <c r="Q137" s="84"/>
      <c r="R137" s="161">
        <v>0</v>
      </c>
      <c r="S137" s="96"/>
      <c r="T137" s="96"/>
      <c r="U137" s="96"/>
      <c r="V137" s="96"/>
      <c r="W137" s="156">
        <v>2</v>
      </c>
      <c r="X137" s="206">
        <v>1341.22</v>
      </c>
    </row>
    <row r="138" spans="1:24" ht="45">
      <c r="A138" s="21">
        <v>48592</v>
      </c>
      <c r="B138" s="17" t="s">
        <v>1210</v>
      </c>
      <c r="C138" s="17" t="s">
        <v>20</v>
      </c>
      <c r="D138" s="18" t="s">
        <v>1049</v>
      </c>
      <c r="E138" s="19">
        <f t="shared" si="19"/>
        <v>232.43839999999997</v>
      </c>
      <c r="F138" s="19">
        <v>305.83999999999997</v>
      </c>
      <c r="G138" s="19">
        <f t="shared" si="20"/>
        <v>289.92</v>
      </c>
      <c r="H138" s="19">
        <f t="shared" si="21"/>
        <v>579.84</v>
      </c>
      <c r="I138" s="17" t="s">
        <v>25</v>
      </c>
      <c r="J138" s="80">
        <v>97883</v>
      </c>
      <c r="K138" s="84"/>
      <c r="L138" s="96"/>
      <c r="M138" s="96">
        <v>317.29187092895086</v>
      </c>
      <c r="N138" s="96">
        <v>634.58000000000004</v>
      </c>
      <c r="O138" s="84"/>
      <c r="P138" s="96">
        <v>0</v>
      </c>
      <c r="Q138" s="84"/>
      <c r="R138" s="161">
        <v>0</v>
      </c>
      <c r="S138" s="96"/>
      <c r="T138" s="96"/>
      <c r="U138" s="96"/>
      <c r="V138" s="96"/>
      <c r="W138" s="156">
        <v>2</v>
      </c>
      <c r="X138" s="206">
        <v>634.58000000000004</v>
      </c>
    </row>
    <row r="139" spans="1:24" ht="30">
      <c r="A139" s="21">
        <v>48957</v>
      </c>
      <c r="B139" s="17" t="s">
        <v>1211</v>
      </c>
      <c r="C139" s="17" t="s">
        <v>20</v>
      </c>
      <c r="D139" s="18" t="s">
        <v>1208</v>
      </c>
      <c r="E139" s="19">
        <f t="shared" si="19"/>
        <v>46.299199999999999</v>
      </c>
      <c r="F139" s="19">
        <v>60.92</v>
      </c>
      <c r="G139" s="19">
        <f t="shared" si="20"/>
        <v>57.75</v>
      </c>
      <c r="H139" s="19">
        <f t="shared" si="21"/>
        <v>346.5</v>
      </c>
      <c r="I139" s="17" t="s">
        <v>25</v>
      </c>
      <c r="J139" s="80">
        <v>96985</v>
      </c>
      <c r="K139" s="84"/>
      <c r="L139" s="96"/>
      <c r="M139" s="96">
        <v>63.202281823078472</v>
      </c>
      <c r="N139" s="96">
        <v>379.21</v>
      </c>
      <c r="O139" s="84"/>
      <c r="P139" s="96">
        <v>0</v>
      </c>
      <c r="Q139" s="84"/>
      <c r="R139" s="161">
        <v>0</v>
      </c>
      <c r="S139" s="96"/>
      <c r="T139" s="96"/>
      <c r="U139" s="96"/>
      <c r="V139" s="96"/>
      <c r="W139" s="156">
        <v>6</v>
      </c>
      <c r="X139" s="206">
        <v>379.21</v>
      </c>
    </row>
    <row r="140" spans="1:24">
      <c r="A140" s="21">
        <v>49322</v>
      </c>
      <c r="B140" s="17" t="s">
        <v>1212</v>
      </c>
      <c r="C140" s="17" t="s">
        <v>20</v>
      </c>
      <c r="D140" s="18" t="s">
        <v>1208</v>
      </c>
      <c r="E140" s="19">
        <f t="shared" si="19"/>
        <v>2.2800000000000002</v>
      </c>
      <c r="F140" s="19">
        <v>3</v>
      </c>
      <c r="G140" s="19">
        <f t="shared" si="20"/>
        <v>2.84</v>
      </c>
      <c r="H140" s="19">
        <f t="shared" si="21"/>
        <v>17.04</v>
      </c>
      <c r="I140" s="17" t="s">
        <v>40</v>
      </c>
      <c r="J140" s="80">
        <v>681</v>
      </c>
      <c r="K140" s="84"/>
      <c r="L140" s="96"/>
      <c r="M140" s="96">
        <v>3.1081295303470622</v>
      </c>
      <c r="N140" s="96">
        <v>18.649999999999999</v>
      </c>
      <c r="O140" s="84"/>
      <c r="P140" s="96">
        <v>0</v>
      </c>
      <c r="Q140" s="84"/>
      <c r="R140" s="161">
        <v>0</v>
      </c>
      <c r="S140" s="96"/>
      <c r="T140" s="96"/>
      <c r="U140" s="96"/>
      <c r="V140" s="96"/>
      <c r="W140" s="156">
        <v>6</v>
      </c>
      <c r="X140" s="206">
        <v>18.649999999999999</v>
      </c>
    </row>
    <row r="141" spans="1:24" ht="30">
      <c r="A141" s="21">
        <v>49687</v>
      </c>
      <c r="B141" s="17" t="s">
        <v>1213</v>
      </c>
      <c r="C141" s="17" t="s">
        <v>20</v>
      </c>
      <c r="D141" s="18" t="s">
        <v>1208</v>
      </c>
      <c r="E141" s="19">
        <f t="shared" si="19"/>
        <v>13.801600000000001</v>
      </c>
      <c r="F141" s="19">
        <v>18.16</v>
      </c>
      <c r="G141" s="19">
        <f t="shared" si="20"/>
        <v>17.21</v>
      </c>
      <c r="H141" s="19">
        <f t="shared" si="21"/>
        <v>103.26</v>
      </c>
      <c r="I141" s="17" t="s">
        <v>25</v>
      </c>
      <c r="J141" s="80">
        <v>98111</v>
      </c>
      <c r="K141" s="84"/>
      <c r="L141" s="96"/>
      <c r="M141" s="96">
        <v>18.834827189180615</v>
      </c>
      <c r="N141" s="96">
        <v>113.01</v>
      </c>
      <c r="O141" s="84"/>
      <c r="P141" s="96">
        <v>0</v>
      </c>
      <c r="Q141" s="84"/>
      <c r="R141" s="161">
        <v>0</v>
      </c>
      <c r="S141" s="96"/>
      <c r="T141" s="96"/>
      <c r="U141" s="96"/>
      <c r="V141" s="96"/>
      <c r="W141" s="156">
        <v>6</v>
      </c>
      <c r="X141" s="206">
        <v>113.01</v>
      </c>
    </row>
    <row r="142" spans="1:24" ht="30">
      <c r="A142" s="21">
        <v>50053</v>
      </c>
      <c r="B142" s="17" t="s">
        <v>1214</v>
      </c>
      <c r="C142" s="17" t="s">
        <v>49</v>
      </c>
      <c r="D142" s="18" t="s">
        <v>1215</v>
      </c>
      <c r="E142" s="19">
        <f t="shared" si="19"/>
        <v>49.308799999999998</v>
      </c>
      <c r="F142" s="19">
        <v>64.88</v>
      </c>
      <c r="G142" s="19">
        <f t="shared" si="20"/>
        <v>61.5</v>
      </c>
      <c r="H142" s="19">
        <f t="shared" si="21"/>
        <v>1230</v>
      </c>
      <c r="I142" s="17" t="s">
        <v>25</v>
      </c>
      <c r="J142" s="80">
        <v>96977</v>
      </c>
      <c r="K142" s="84"/>
      <c r="L142" s="96"/>
      <c r="M142" s="96">
        <v>67.30632609730435</v>
      </c>
      <c r="N142" s="96">
        <v>1346.13</v>
      </c>
      <c r="O142" s="84"/>
      <c r="P142" s="96">
        <v>0</v>
      </c>
      <c r="Q142" s="84"/>
      <c r="R142" s="161">
        <v>0</v>
      </c>
      <c r="S142" s="96"/>
      <c r="T142" s="96"/>
      <c r="U142" s="96"/>
      <c r="V142" s="96"/>
      <c r="W142" s="156">
        <v>20</v>
      </c>
      <c r="X142" s="206">
        <v>1346.13</v>
      </c>
    </row>
    <row r="143" spans="1:24" ht="30">
      <c r="A143" s="21">
        <v>50418</v>
      </c>
      <c r="B143" s="17" t="s">
        <v>1216</v>
      </c>
      <c r="C143" s="17" t="s">
        <v>20</v>
      </c>
      <c r="D143" s="18" t="s">
        <v>1217</v>
      </c>
      <c r="E143" s="19">
        <f t="shared" si="19"/>
        <v>168.05879999999999</v>
      </c>
      <c r="F143" s="19">
        <v>221.13</v>
      </c>
      <c r="G143" s="19">
        <f t="shared" si="20"/>
        <v>209.62</v>
      </c>
      <c r="H143" s="19">
        <f t="shared" si="21"/>
        <v>24106.3</v>
      </c>
      <c r="I143" s="17" t="s">
        <v>40</v>
      </c>
      <c r="J143" s="80">
        <v>539</v>
      </c>
      <c r="K143" s="84"/>
      <c r="L143" s="96"/>
      <c r="M143" s="96">
        <v>229.41060287019411</v>
      </c>
      <c r="N143" s="96">
        <v>26382.22</v>
      </c>
      <c r="O143" s="84"/>
      <c r="P143" s="96">
        <v>0</v>
      </c>
      <c r="Q143" s="99">
        <v>1</v>
      </c>
      <c r="R143" s="161">
        <v>229.41</v>
      </c>
      <c r="S143" s="96"/>
      <c r="T143" s="96"/>
      <c r="U143" s="96"/>
      <c r="V143" s="96"/>
      <c r="W143" s="156">
        <v>114</v>
      </c>
      <c r="X143" s="206">
        <v>26152.81</v>
      </c>
    </row>
    <row r="144" spans="1:24" ht="30">
      <c r="A144" s="21">
        <v>50783</v>
      </c>
      <c r="B144" s="17" t="s">
        <v>512</v>
      </c>
      <c r="C144" s="17" t="s">
        <v>20</v>
      </c>
      <c r="D144" s="18" t="s">
        <v>1218</v>
      </c>
      <c r="E144" s="19">
        <f t="shared" si="19"/>
        <v>59.226800000000004</v>
      </c>
      <c r="F144" s="19">
        <v>77.930000000000007</v>
      </c>
      <c r="G144" s="19">
        <f t="shared" si="20"/>
        <v>73.87</v>
      </c>
      <c r="H144" s="19">
        <f t="shared" si="21"/>
        <v>1255.79</v>
      </c>
      <c r="I144" s="17" t="s">
        <v>1051</v>
      </c>
      <c r="J144" s="80">
        <v>38770</v>
      </c>
      <c r="K144" s="84"/>
      <c r="L144" s="96"/>
      <c r="M144" s="96">
        <v>80.844200143217435</v>
      </c>
      <c r="N144" s="96">
        <v>1374.35</v>
      </c>
      <c r="O144" s="84"/>
      <c r="P144" s="96">
        <v>0</v>
      </c>
      <c r="Q144" s="84"/>
      <c r="R144" s="161">
        <v>0</v>
      </c>
      <c r="S144" s="96"/>
      <c r="T144" s="96"/>
      <c r="U144" s="96"/>
      <c r="V144" s="96"/>
      <c r="W144" s="156">
        <v>17</v>
      </c>
      <c r="X144" s="206">
        <v>1374.35</v>
      </c>
    </row>
    <row r="145" spans="1:27" ht="30">
      <c r="A145" s="21">
        <v>51148</v>
      </c>
      <c r="B145" s="17" t="s">
        <v>1219</v>
      </c>
      <c r="C145" s="17" t="s">
        <v>20</v>
      </c>
      <c r="D145" s="18" t="s">
        <v>1218</v>
      </c>
      <c r="E145" s="19">
        <f t="shared" si="19"/>
        <v>34.8536</v>
      </c>
      <c r="F145" s="19">
        <v>45.86</v>
      </c>
      <c r="G145" s="19">
        <f t="shared" si="20"/>
        <v>43.47</v>
      </c>
      <c r="H145" s="19">
        <f t="shared" si="21"/>
        <v>738.99</v>
      </c>
      <c r="I145" s="17" t="s">
        <v>25</v>
      </c>
      <c r="J145" s="80">
        <v>97597</v>
      </c>
      <c r="K145" s="84"/>
      <c r="L145" s="96"/>
      <c r="M145" s="96">
        <v>47.574081226826337</v>
      </c>
      <c r="N145" s="96">
        <v>808.76</v>
      </c>
      <c r="O145" s="84"/>
      <c r="P145" s="96">
        <v>0</v>
      </c>
      <c r="Q145" s="84"/>
      <c r="R145" s="161">
        <v>0</v>
      </c>
      <c r="S145" s="96"/>
      <c r="T145" s="96"/>
      <c r="U145" s="96"/>
      <c r="V145" s="96"/>
      <c r="W145" s="156">
        <v>17</v>
      </c>
      <c r="X145" s="206">
        <v>808.76</v>
      </c>
    </row>
    <row r="146" spans="1:27" ht="45">
      <c r="A146" s="21">
        <v>51514</v>
      </c>
      <c r="B146" s="17" t="s">
        <v>1220</v>
      </c>
      <c r="C146" s="17" t="s">
        <v>20</v>
      </c>
      <c r="D146" s="18" t="s">
        <v>1218</v>
      </c>
      <c r="E146" s="19">
        <f t="shared" si="19"/>
        <v>59.690400000000004</v>
      </c>
      <c r="F146" s="19">
        <v>78.540000000000006</v>
      </c>
      <c r="G146" s="19">
        <f t="shared" si="20"/>
        <v>74.45</v>
      </c>
      <c r="H146" s="19">
        <f t="shared" si="21"/>
        <v>1265.6500000000001</v>
      </c>
      <c r="I146" s="17" t="s">
        <v>25</v>
      </c>
      <c r="J146" s="80">
        <v>97608</v>
      </c>
      <c r="K146" s="84"/>
      <c r="L146" s="96"/>
      <c r="M146" s="96">
        <v>81.478958990964372</v>
      </c>
      <c r="N146" s="96">
        <v>1385.14</v>
      </c>
      <c r="O146" s="84"/>
      <c r="P146" s="96">
        <v>0</v>
      </c>
      <c r="Q146" s="84"/>
      <c r="R146" s="161">
        <v>0</v>
      </c>
      <c r="S146" s="96"/>
      <c r="T146" s="96"/>
      <c r="U146" s="96"/>
      <c r="V146" s="96"/>
      <c r="W146" s="156">
        <v>17</v>
      </c>
      <c r="X146" s="206">
        <v>1385.14</v>
      </c>
    </row>
    <row r="147" spans="1:27" ht="45">
      <c r="A147" s="21">
        <v>51879</v>
      </c>
      <c r="B147" s="17" t="s">
        <v>1221</v>
      </c>
      <c r="C147" s="17" t="s">
        <v>20</v>
      </c>
      <c r="D147" s="18" t="s">
        <v>1208</v>
      </c>
      <c r="E147" s="19">
        <f t="shared" si="19"/>
        <v>393.95359999999999</v>
      </c>
      <c r="F147" s="19">
        <v>518.36</v>
      </c>
      <c r="G147" s="19">
        <f t="shared" si="20"/>
        <v>491.38</v>
      </c>
      <c r="H147" s="19">
        <f t="shared" si="21"/>
        <v>2948.28</v>
      </c>
      <c r="I147" s="17" t="s">
        <v>25</v>
      </c>
      <c r="J147" s="80">
        <v>100619</v>
      </c>
      <c r="K147" s="84"/>
      <c r="L147" s="96"/>
      <c r="M147" s="96">
        <v>537.77207345842942</v>
      </c>
      <c r="N147" s="96">
        <v>3226.63</v>
      </c>
      <c r="O147" s="99">
        <v>4</v>
      </c>
      <c r="P147" s="96">
        <v>2151.09</v>
      </c>
      <c r="Q147" s="84"/>
      <c r="R147" s="161">
        <v>0</v>
      </c>
      <c r="S147" s="96"/>
      <c r="T147" s="96"/>
      <c r="U147" s="96"/>
      <c r="V147" s="96"/>
      <c r="W147" s="156">
        <v>10</v>
      </c>
      <c r="X147" s="206">
        <v>5377.72</v>
      </c>
    </row>
    <row r="148" spans="1:27" ht="30">
      <c r="A148" s="21">
        <v>52244</v>
      </c>
      <c r="B148" s="17" t="s">
        <v>1222</v>
      </c>
      <c r="C148" s="17" t="s">
        <v>20</v>
      </c>
      <c r="D148" s="18" t="s">
        <v>1208</v>
      </c>
      <c r="E148" s="19">
        <f t="shared" si="19"/>
        <v>235.56959999999998</v>
      </c>
      <c r="F148" s="19">
        <v>309.95999999999998</v>
      </c>
      <c r="G148" s="19">
        <f t="shared" si="20"/>
        <v>293.83</v>
      </c>
      <c r="H148" s="19">
        <f t="shared" si="21"/>
        <v>1762.98</v>
      </c>
      <c r="I148" s="17" t="s">
        <v>25</v>
      </c>
      <c r="J148" s="80">
        <v>101654</v>
      </c>
      <c r="K148" s="84"/>
      <c r="L148" s="96"/>
      <c r="M148" s="96">
        <v>321.57102109221034</v>
      </c>
      <c r="N148" s="96">
        <v>1929.43</v>
      </c>
      <c r="O148" s="99">
        <v>4</v>
      </c>
      <c r="P148" s="96">
        <v>1286.28</v>
      </c>
      <c r="Q148" s="84"/>
      <c r="R148" s="161">
        <v>0</v>
      </c>
      <c r="S148" s="96"/>
      <c r="T148" s="96"/>
      <c r="U148" s="96"/>
      <c r="V148" s="96"/>
      <c r="W148" s="156">
        <v>10</v>
      </c>
      <c r="X148" s="206">
        <v>3215.71</v>
      </c>
    </row>
    <row r="149" spans="1:27">
      <c r="A149" s="21">
        <v>52609</v>
      </c>
      <c r="B149" s="17" t="s">
        <v>1223</v>
      </c>
      <c r="C149" s="17" t="s">
        <v>20</v>
      </c>
      <c r="D149" s="18" t="s">
        <v>1224</v>
      </c>
      <c r="E149" s="19">
        <f t="shared" si="19"/>
        <v>0.76</v>
      </c>
      <c r="F149" s="19">
        <v>1</v>
      </c>
      <c r="G149" s="19">
        <f t="shared" si="20"/>
        <v>0.95</v>
      </c>
      <c r="H149" s="19">
        <f t="shared" si="21"/>
        <v>105.45</v>
      </c>
      <c r="I149" s="17" t="s">
        <v>25</v>
      </c>
      <c r="J149" s="80">
        <v>1570</v>
      </c>
      <c r="K149" s="84"/>
      <c r="L149" s="96"/>
      <c r="M149" s="96">
        <v>1.0396912161372216</v>
      </c>
      <c r="N149" s="96">
        <v>115.41</v>
      </c>
      <c r="O149" s="84"/>
      <c r="P149" s="96">
        <v>0</v>
      </c>
      <c r="Q149" s="84"/>
      <c r="R149" s="161">
        <v>0</v>
      </c>
      <c r="S149" s="96"/>
      <c r="T149" s="96"/>
      <c r="U149" s="96"/>
      <c r="V149" s="96"/>
      <c r="W149" s="156">
        <v>111</v>
      </c>
      <c r="X149" s="206">
        <v>115.41</v>
      </c>
    </row>
    <row r="150" spans="1:27">
      <c r="A150" s="21">
        <v>52975</v>
      </c>
      <c r="B150" s="17" t="s">
        <v>1225</v>
      </c>
      <c r="C150" s="17" t="s">
        <v>20</v>
      </c>
      <c r="D150" s="18" t="s">
        <v>1226</v>
      </c>
      <c r="E150" s="19">
        <f t="shared" si="19"/>
        <v>0.9880000000000001</v>
      </c>
      <c r="F150" s="19">
        <v>1.3</v>
      </c>
      <c r="G150" s="19">
        <f t="shared" si="20"/>
        <v>1.23</v>
      </c>
      <c r="H150" s="19">
        <f t="shared" si="21"/>
        <v>29.52</v>
      </c>
      <c r="I150" s="17" t="s">
        <v>25</v>
      </c>
      <c r="J150" s="80">
        <v>1571</v>
      </c>
      <c r="K150" s="84"/>
      <c r="L150" s="96"/>
      <c r="M150" s="96">
        <v>1.346126521946087</v>
      </c>
      <c r="N150" s="96">
        <v>32.31</v>
      </c>
      <c r="O150" s="84"/>
      <c r="P150" s="96">
        <v>0</v>
      </c>
      <c r="Q150" s="84"/>
      <c r="R150" s="161">
        <v>0</v>
      </c>
      <c r="S150" s="96"/>
      <c r="T150" s="96"/>
      <c r="U150" s="96"/>
      <c r="V150" s="96"/>
      <c r="W150" s="156">
        <v>24</v>
      </c>
      <c r="X150" s="206">
        <v>32.31</v>
      </c>
    </row>
    <row r="151" spans="1:27">
      <c r="A151" s="21">
        <v>53340</v>
      </c>
      <c r="B151" s="17" t="s">
        <v>1227</v>
      </c>
      <c r="C151" s="17" t="s">
        <v>20</v>
      </c>
      <c r="D151" s="18" t="s">
        <v>1208</v>
      </c>
      <c r="E151" s="19">
        <f t="shared" si="19"/>
        <v>1.1856</v>
      </c>
      <c r="F151" s="19">
        <v>1.56</v>
      </c>
      <c r="G151" s="19">
        <f t="shared" si="20"/>
        <v>1.48</v>
      </c>
      <c r="H151" s="19">
        <f t="shared" si="21"/>
        <v>8.8800000000000008</v>
      </c>
      <c r="I151" s="17" t="s">
        <v>25</v>
      </c>
      <c r="J151" s="80">
        <v>1573</v>
      </c>
      <c r="K151" s="84"/>
      <c r="L151" s="96"/>
      <c r="M151" s="96">
        <v>1.6197294735611452</v>
      </c>
      <c r="N151" s="96">
        <v>9.7200000000000006</v>
      </c>
      <c r="O151" s="84"/>
      <c r="P151" s="96">
        <v>0</v>
      </c>
      <c r="Q151" s="84"/>
      <c r="R151" s="161">
        <v>0</v>
      </c>
      <c r="S151" s="96"/>
      <c r="T151" s="96"/>
      <c r="U151" s="96"/>
      <c r="V151" s="96"/>
      <c r="W151" s="156">
        <v>6</v>
      </c>
      <c r="X151" s="206">
        <v>9.7200000000000006</v>
      </c>
    </row>
    <row r="152" spans="1:27">
      <c r="A152" s="21">
        <v>53705</v>
      </c>
      <c r="B152" s="17" t="s">
        <v>1228</v>
      </c>
      <c r="C152" s="17" t="s">
        <v>20</v>
      </c>
      <c r="D152" s="18" t="s">
        <v>1215</v>
      </c>
      <c r="E152" s="19">
        <f t="shared" si="19"/>
        <v>1.2767999999999999</v>
      </c>
      <c r="F152" s="19">
        <v>1.68</v>
      </c>
      <c r="G152" s="19">
        <f t="shared" si="20"/>
        <v>1.59</v>
      </c>
      <c r="H152" s="19">
        <f t="shared" si="21"/>
        <v>31.8</v>
      </c>
      <c r="I152" s="17" t="s">
        <v>25</v>
      </c>
      <c r="J152" s="80">
        <v>1574</v>
      </c>
      <c r="K152" s="84"/>
      <c r="L152" s="96"/>
      <c r="M152" s="96">
        <v>1.7401147722717709</v>
      </c>
      <c r="N152" s="96">
        <v>34.799999999999997</v>
      </c>
      <c r="O152" s="84"/>
      <c r="P152" s="96">
        <v>0</v>
      </c>
      <c r="Q152" s="84"/>
      <c r="R152" s="161">
        <v>0</v>
      </c>
      <c r="S152" s="96"/>
      <c r="T152" s="96"/>
      <c r="U152" s="96"/>
      <c r="V152" s="96"/>
      <c r="W152" s="156">
        <v>20</v>
      </c>
      <c r="X152" s="206">
        <v>34.799999999999997</v>
      </c>
    </row>
    <row r="153" spans="1:27">
      <c r="A153" s="21">
        <v>54070</v>
      </c>
      <c r="B153" s="17" t="s">
        <v>1229</v>
      </c>
      <c r="C153" s="17" t="s">
        <v>20</v>
      </c>
      <c r="D153" s="18" t="s">
        <v>1066</v>
      </c>
      <c r="E153" s="19">
        <f t="shared" si="19"/>
        <v>1.52</v>
      </c>
      <c r="F153" s="19">
        <v>2</v>
      </c>
      <c r="G153" s="19">
        <f t="shared" si="20"/>
        <v>1.9</v>
      </c>
      <c r="H153" s="19">
        <f t="shared" si="21"/>
        <v>19</v>
      </c>
      <c r="I153" s="17" t="s">
        <v>25</v>
      </c>
      <c r="J153" s="80">
        <v>1575</v>
      </c>
      <c r="K153" s="84"/>
      <c r="L153" s="96"/>
      <c r="M153" s="96">
        <v>2.0793824322744432</v>
      </c>
      <c r="N153" s="96">
        <v>20.79</v>
      </c>
      <c r="O153" s="84"/>
      <c r="P153" s="96">
        <v>0</v>
      </c>
      <c r="Q153" s="84"/>
      <c r="R153" s="161">
        <v>0</v>
      </c>
      <c r="S153" s="96"/>
      <c r="T153" s="96"/>
      <c r="U153" s="96"/>
      <c r="V153" s="96"/>
      <c r="W153" s="156">
        <v>10</v>
      </c>
      <c r="X153" s="206">
        <v>20.79</v>
      </c>
    </row>
    <row r="154" spans="1:27">
      <c r="A154" s="21">
        <v>54436</v>
      </c>
      <c r="B154" s="17" t="s">
        <v>1230</v>
      </c>
      <c r="C154" s="17" t="s">
        <v>20</v>
      </c>
      <c r="D154" s="18" t="s">
        <v>1066</v>
      </c>
      <c r="E154" s="19">
        <f t="shared" si="19"/>
        <v>5.13</v>
      </c>
      <c r="F154" s="19">
        <v>6.75</v>
      </c>
      <c r="G154" s="19">
        <f t="shared" si="20"/>
        <v>6.4</v>
      </c>
      <c r="H154" s="19">
        <f t="shared" si="21"/>
        <v>64</v>
      </c>
      <c r="I154" s="17" t="s">
        <v>25</v>
      </c>
      <c r="J154" s="80">
        <v>1579</v>
      </c>
      <c r="K154" s="84"/>
      <c r="L154" s="96"/>
      <c r="M154" s="96">
        <v>7.0042355613454932</v>
      </c>
      <c r="N154" s="96">
        <v>70.040000000000006</v>
      </c>
      <c r="O154" s="84"/>
      <c r="P154" s="96">
        <v>0</v>
      </c>
      <c r="Q154" s="84"/>
      <c r="R154" s="161">
        <v>0</v>
      </c>
      <c r="S154" s="96"/>
      <c r="T154" s="96"/>
      <c r="U154" s="96"/>
      <c r="V154" s="96"/>
      <c r="W154" s="156">
        <v>10</v>
      </c>
      <c r="X154" s="206">
        <v>70.040000000000006</v>
      </c>
    </row>
    <row r="155" spans="1:27" s="125" customFormat="1" ht="45">
      <c r="A155" s="263">
        <v>54801</v>
      </c>
      <c r="B155" s="118" t="s">
        <v>542</v>
      </c>
      <c r="C155" s="118" t="s">
        <v>20</v>
      </c>
      <c r="D155" s="119" t="s">
        <v>1063</v>
      </c>
      <c r="E155" s="120">
        <f t="shared" si="19"/>
        <v>72210.685599999997</v>
      </c>
      <c r="F155" s="120">
        <v>95014.06</v>
      </c>
      <c r="G155" s="120">
        <f t="shared" si="20"/>
        <v>90068.39</v>
      </c>
      <c r="H155" s="120">
        <f t="shared" si="21"/>
        <v>90068.39</v>
      </c>
      <c r="I155" s="118" t="s">
        <v>1051</v>
      </c>
      <c r="J155" s="264" t="s">
        <v>1231</v>
      </c>
      <c r="K155" s="265"/>
      <c r="L155" s="201"/>
      <c r="M155" s="201">
        <v>90068.39</v>
      </c>
      <c r="N155" s="201">
        <v>90068.39</v>
      </c>
      <c r="O155" s="265"/>
      <c r="P155" s="201">
        <v>0</v>
      </c>
      <c r="Q155" s="265"/>
      <c r="R155" s="202">
        <v>0</v>
      </c>
      <c r="S155" s="201">
        <v>120535.94</v>
      </c>
      <c r="T155" s="201">
        <v>150344.48000000001</v>
      </c>
      <c r="U155" s="201">
        <v>150344.48000000001</v>
      </c>
      <c r="V155" s="201">
        <v>60276.090000000011</v>
      </c>
      <c r="W155" s="205">
        <v>1</v>
      </c>
      <c r="X155" s="206">
        <v>150344.48000000001</v>
      </c>
    </row>
    <row r="156" spans="1:27" s="125" customFormat="1" ht="30">
      <c r="A156" s="263">
        <v>55166</v>
      </c>
      <c r="B156" s="118" t="s">
        <v>1232</v>
      </c>
      <c r="C156" s="118" t="s">
        <v>20</v>
      </c>
      <c r="D156" s="119" t="s">
        <v>1109</v>
      </c>
      <c r="E156" s="120">
        <f t="shared" si="19"/>
        <v>55.586399999999998</v>
      </c>
      <c r="F156" s="120">
        <v>73.14</v>
      </c>
      <c r="G156" s="120">
        <f t="shared" si="20"/>
        <v>69.33</v>
      </c>
      <c r="H156" s="120">
        <f t="shared" si="21"/>
        <v>277.32</v>
      </c>
      <c r="I156" s="118" t="s">
        <v>25</v>
      </c>
      <c r="J156" s="121">
        <v>2619</v>
      </c>
      <c r="K156" s="123"/>
      <c r="L156" s="201"/>
      <c r="M156" s="201">
        <v>75.875570541887967</v>
      </c>
      <c r="N156" s="201">
        <v>303.5</v>
      </c>
      <c r="O156" s="123"/>
      <c r="P156" s="201">
        <v>0</v>
      </c>
      <c r="Q156" s="123"/>
      <c r="R156" s="202">
        <v>0</v>
      </c>
      <c r="S156" s="201"/>
      <c r="T156" s="201"/>
      <c r="U156" s="201"/>
      <c r="V156" s="201"/>
      <c r="W156" s="205">
        <v>4</v>
      </c>
      <c r="X156" s="206">
        <v>303.5</v>
      </c>
    </row>
    <row r="157" spans="1:27" s="125" customFormat="1">
      <c r="A157" s="263">
        <v>55531</v>
      </c>
      <c r="B157" s="118" t="s">
        <v>1233</v>
      </c>
      <c r="C157" s="118" t="s">
        <v>20</v>
      </c>
      <c r="D157" s="119" t="s">
        <v>1208</v>
      </c>
      <c r="E157" s="120">
        <f t="shared" si="19"/>
        <v>9.0668000000000006</v>
      </c>
      <c r="F157" s="120">
        <v>11.93</v>
      </c>
      <c r="G157" s="120">
        <f t="shared" si="20"/>
        <v>11.31</v>
      </c>
      <c r="H157" s="120">
        <f t="shared" si="21"/>
        <v>67.86</v>
      </c>
      <c r="I157" s="118" t="s">
        <v>25</v>
      </c>
      <c r="J157" s="121">
        <v>2640</v>
      </c>
      <c r="K157" s="123"/>
      <c r="L157" s="201"/>
      <c r="M157" s="201">
        <v>12.377797531065239</v>
      </c>
      <c r="N157" s="201">
        <v>74.27</v>
      </c>
      <c r="O157" s="123"/>
      <c r="P157" s="201">
        <v>0</v>
      </c>
      <c r="Q157" s="123"/>
      <c r="R157" s="202">
        <v>0</v>
      </c>
      <c r="S157" s="201"/>
      <c r="T157" s="201"/>
      <c r="U157" s="201"/>
      <c r="V157" s="201"/>
      <c r="W157" s="205">
        <v>6</v>
      </c>
      <c r="X157" s="206">
        <v>74.27</v>
      </c>
    </row>
    <row r="158" spans="1:27" s="125" customFormat="1">
      <c r="A158" s="263">
        <v>55897</v>
      </c>
      <c r="B158" s="118" t="s">
        <v>1234</v>
      </c>
      <c r="C158" s="118" t="s">
        <v>49</v>
      </c>
      <c r="D158" s="119" t="s">
        <v>1235</v>
      </c>
      <c r="E158" s="120">
        <f t="shared" si="19"/>
        <v>111.59080000000002</v>
      </c>
      <c r="F158" s="120">
        <v>146.83000000000001</v>
      </c>
      <c r="G158" s="120">
        <f t="shared" si="20"/>
        <v>139.19</v>
      </c>
      <c r="H158" s="120">
        <f t="shared" si="21"/>
        <v>1113.52</v>
      </c>
      <c r="I158" s="118" t="s">
        <v>25</v>
      </c>
      <c r="J158" s="121">
        <v>92336</v>
      </c>
      <c r="K158" s="123"/>
      <c r="L158" s="201"/>
      <c r="M158" s="201">
        <v>152.33117934119986</v>
      </c>
      <c r="N158" s="201">
        <v>1218.6500000000001</v>
      </c>
      <c r="O158" s="123"/>
      <c r="P158" s="201">
        <v>0</v>
      </c>
      <c r="Q158" s="123"/>
      <c r="R158" s="202">
        <v>0</v>
      </c>
      <c r="S158" s="201"/>
      <c r="T158" s="201"/>
      <c r="U158" s="201"/>
      <c r="V158" s="201"/>
      <c r="W158" s="205">
        <v>8</v>
      </c>
      <c r="X158" s="206">
        <v>1218.6500000000001</v>
      </c>
    </row>
    <row r="159" spans="1:27" s="125" customFormat="1" ht="30">
      <c r="A159" s="263">
        <v>56262</v>
      </c>
      <c r="B159" s="118" t="s">
        <v>1236</v>
      </c>
      <c r="C159" s="118" t="s">
        <v>20</v>
      </c>
      <c r="D159" s="119" t="s">
        <v>1063</v>
      </c>
      <c r="E159" s="120">
        <f t="shared" si="19"/>
        <v>1567.7584000000002</v>
      </c>
      <c r="F159" s="120">
        <v>2062.84</v>
      </c>
      <c r="G159" s="120">
        <f t="shared" si="20"/>
        <v>1955.47</v>
      </c>
      <c r="H159" s="120">
        <f t="shared" si="21"/>
        <v>1955.47</v>
      </c>
      <c r="I159" s="118" t="s">
        <v>40</v>
      </c>
      <c r="J159" s="121">
        <v>11381</v>
      </c>
      <c r="K159" s="123"/>
      <c r="L159" s="201"/>
      <c r="M159" s="201">
        <v>2140.0894551787924</v>
      </c>
      <c r="N159" s="201">
        <v>2140.09</v>
      </c>
      <c r="O159" s="123"/>
      <c r="P159" s="201">
        <v>0</v>
      </c>
      <c r="Q159" s="123"/>
      <c r="R159" s="202">
        <v>0</v>
      </c>
      <c r="S159" s="201"/>
      <c r="T159" s="201"/>
      <c r="U159" s="201"/>
      <c r="V159" s="201"/>
      <c r="W159" s="205">
        <v>1</v>
      </c>
      <c r="X159" s="206">
        <v>2140.09</v>
      </c>
    </row>
    <row r="160" spans="1:27" s="125" customFormat="1" ht="30">
      <c r="A160" s="263">
        <v>56627</v>
      </c>
      <c r="B160" s="118" t="s">
        <v>963</v>
      </c>
      <c r="C160" s="118" t="s">
        <v>20</v>
      </c>
      <c r="D160" s="119" t="s">
        <v>1063</v>
      </c>
      <c r="E160" s="120">
        <f t="shared" si="19"/>
        <v>63872.73320000001</v>
      </c>
      <c r="F160" s="120">
        <v>84043.07</v>
      </c>
      <c r="G160" s="120">
        <f>ROUND(E160*1.1677,2)</f>
        <v>74584.19</v>
      </c>
      <c r="H160" s="120">
        <f t="shared" si="21"/>
        <v>74584.19</v>
      </c>
      <c r="I160" s="118" t="s">
        <v>25</v>
      </c>
      <c r="J160" s="121">
        <v>39585</v>
      </c>
      <c r="K160" s="123"/>
      <c r="L160" s="201"/>
      <c r="M160" s="201">
        <v>74584.19</v>
      </c>
      <c r="N160" s="201">
        <v>74584.19</v>
      </c>
      <c r="O160" s="123"/>
      <c r="P160" s="201">
        <v>0</v>
      </c>
      <c r="Q160" s="123"/>
      <c r="R160" s="202">
        <v>0</v>
      </c>
      <c r="S160" s="201">
        <v>117435</v>
      </c>
      <c r="T160" s="201">
        <v>137128.85</v>
      </c>
      <c r="U160" s="201">
        <v>137128.85</v>
      </c>
      <c r="V160" s="201">
        <v>62544.66</v>
      </c>
      <c r="W160" s="205">
        <v>1</v>
      </c>
      <c r="X160" s="206">
        <v>137128.85</v>
      </c>
      <c r="Y160" s="125">
        <f>147231.66</f>
        <v>147231.66</v>
      </c>
      <c r="Z160" s="125">
        <f>126494.63</f>
        <v>126494.63</v>
      </c>
      <c r="AA160" s="125">
        <f>136950</f>
        <v>136950</v>
      </c>
    </row>
    <row r="161" spans="1:25" ht="45">
      <c r="A161" s="21">
        <v>56992</v>
      </c>
      <c r="B161" s="12" t="s">
        <v>1237</v>
      </c>
      <c r="C161" s="17" t="s">
        <v>20</v>
      </c>
      <c r="D161" s="18" t="s">
        <v>1063</v>
      </c>
      <c r="E161" s="19">
        <f t="shared" si="19"/>
        <v>1889.664</v>
      </c>
      <c r="F161" s="19">
        <v>2486.4</v>
      </c>
      <c r="G161" s="19">
        <f>ROUND(E161*1.2473,2)</f>
        <v>2356.98</v>
      </c>
      <c r="H161" s="19">
        <f t="shared" si="21"/>
        <v>2356.98</v>
      </c>
      <c r="I161" s="17" t="s">
        <v>1051</v>
      </c>
      <c r="J161" s="80">
        <v>39586</v>
      </c>
      <c r="K161" s="84"/>
      <c r="L161" s="96"/>
      <c r="M161" s="96">
        <v>2579.5067395906408</v>
      </c>
      <c r="N161" s="96">
        <v>2579.5100000000002</v>
      </c>
      <c r="O161" s="84"/>
      <c r="P161" s="96">
        <v>0</v>
      </c>
      <c r="Q161" s="84"/>
      <c r="R161" s="161">
        <v>0</v>
      </c>
      <c r="S161" s="96"/>
      <c r="T161" s="96"/>
      <c r="U161" s="96"/>
      <c r="V161" s="96"/>
      <c r="W161" s="156">
        <v>1</v>
      </c>
      <c r="X161" s="206">
        <v>2579.5100000000002</v>
      </c>
    </row>
    <row r="162" spans="1:25" ht="30">
      <c r="A162" s="21">
        <v>57359</v>
      </c>
      <c r="B162" s="12" t="s">
        <v>1761</v>
      </c>
      <c r="C162" s="17" t="s">
        <v>20</v>
      </c>
      <c r="D162" s="18"/>
      <c r="E162" s="19">
        <f>Y162*(1-$Y$12)</f>
        <v>84.162399999999991</v>
      </c>
      <c r="F162" s="19">
        <v>2486.4</v>
      </c>
      <c r="G162" s="19">
        <f>ROUND(E162*1.2473,2)</f>
        <v>104.98</v>
      </c>
      <c r="H162" s="19"/>
      <c r="I162" s="17" t="s">
        <v>40</v>
      </c>
      <c r="J162" s="80">
        <v>12807</v>
      </c>
      <c r="K162" s="84"/>
      <c r="L162" s="96"/>
      <c r="M162" s="96">
        <v>114.8913514421953</v>
      </c>
      <c r="N162" s="96">
        <v>0</v>
      </c>
      <c r="O162" s="99">
        <v>3</v>
      </c>
      <c r="P162" s="96">
        <v>344.67</v>
      </c>
      <c r="Q162" s="84"/>
      <c r="R162" s="161"/>
      <c r="S162" s="96"/>
      <c r="T162" s="96"/>
      <c r="U162" s="96"/>
      <c r="V162" s="96"/>
      <c r="W162" s="156">
        <v>3</v>
      </c>
      <c r="X162" s="206">
        <v>344.67</v>
      </c>
      <c r="Y162" s="11">
        <v>110.74</v>
      </c>
    </row>
    <row r="163" spans="1:25">
      <c r="A163" s="12"/>
      <c r="B163" s="12"/>
      <c r="C163" s="12"/>
      <c r="D163" s="13"/>
      <c r="E163" s="14"/>
      <c r="F163" s="14"/>
      <c r="G163" s="14"/>
      <c r="H163" s="14"/>
      <c r="I163" s="12"/>
      <c r="J163" s="76"/>
      <c r="K163" s="81"/>
      <c r="L163" s="96"/>
      <c r="M163" s="96"/>
      <c r="N163" s="96"/>
      <c r="O163" s="81"/>
      <c r="P163" s="96"/>
      <c r="Q163" s="81"/>
      <c r="R163" s="161"/>
      <c r="S163" s="96"/>
      <c r="T163" s="96"/>
      <c r="U163" s="96"/>
      <c r="V163" s="96"/>
      <c r="W163" s="156"/>
      <c r="X163" s="129"/>
    </row>
    <row r="164" spans="1:25" s="110" customFormat="1" ht="15.75">
      <c r="A164" s="131" t="s">
        <v>1722</v>
      </c>
      <c r="B164" s="102" t="s">
        <v>964</v>
      </c>
      <c r="C164" s="103"/>
      <c r="D164" s="104"/>
      <c r="E164" s="105"/>
      <c r="F164" s="105"/>
      <c r="G164" s="105"/>
      <c r="H164" s="108">
        <f>SUM(H165:H167)</f>
        <v>623.3599999999999</v>
      </c>
      <c r="I164" s="103"/>
      <c r="J164" s="106"/>
      <c r="K164" s="107"/>
      <c r="L164" s="132"/>
      <c r="M164" s="132"/>
      <c r="N164" s="108">
        <v>682.21</v>
      </c>
      <c r="O164" s="107"/>
      <c r="P164" s="108">
        <v>0</v>
      </c>
      <c r="Q164" s="107"/>
      <c r="R164" s="162">
        <v>0</v>
      </c>
      <c r="S164" s="108"/>
      <c r="T164" s="108"/>
      <c r="U164" s="108"/>
      <c r="V164" s="108"/>
      <c r="W164" s="169"/>
      <c r="X164" s="108">
        <v>682.21</v>
      </c>
    </row>
    <row r="165" spans="1:25" ht="60">
      <c r="A165" s="17" t="s">
        <v>1238</v>
      </c>
      <c r="B165" s="12" t="s">
        <v>1239</v>
      </c>
      <c r="C165" s="17" t="s">
        <v>20</v>
      </c>
      <c r="D165" s="18" t="s">
        <v>1063</v>
      </c>
      <c r="E165" s="19">
        <f t="shared" ref="E165:E167" si="22">F165*(1-$Y$12)</f>
        <v>209.58519999999999</v>
      </c>
      <c r="F165" s="19">
        <v>275.77</v>
      </c>
      <c r="G165" s="19">
        <f>ROUND(E165*1.2473,2)</f>
        <v>261.42</v>
      </c>
      <c r="H165" s="19">
        <f>ROUND(D165*G165,2)</f>
        <v>261.42</v>
      </c>
      <c r="I165" s="17" t="s">
        <v>25</v>
      </c>
      <c r="J165" s="80">
        <v>100562</v>
      </c>
      <c r="K165" s="84"/>
      <c r="L165" s="96"/>
      <c r="M165" s="96">
        <v>286.1011344448342</v>
      </c>
      <c r="N165" s="96">
        <v>286.10000000000002</v>
      </c>
      <c r="O165" s="84"/>
      <c r="P165" s="96">
        <v>0</v>
      </c>
      <c r="Q165" s="84"/>
      <c r="R165" s="161">
        <v>0</v>
      </c>
      <c r="S165" s="96"/>
      <c r="T165" s="96"/>
      <c r="U165" s="96"/>
      <c r="V165" s="96"/>
      <c r="W165" s="156">
        <v>1</v>
      </c>
      <c r="X165" s="206">
        <v>286.10000000000002</v>
      </c>
    </row>
    <row r="166" spans="1:25" ht="45">
      <c r="A166" s="17" t="s">
        <v>1240</v>
      </c>
      <c r="B166" s="12" t="s">
        <v>1241</v>
      </c>
      <c r="C166" s="17" t="s">
        <v>49</v>
      </c>
      <c r="D166" s="18" t="s">
        <v>1185</v>
      </c>
      <c r="E166" s="19">
        <f t="shared" si="22"/>
        <v>8.2840000000000007</v>
      </c>
      <c r="F166" s="19">
        <v>10.9</v>
      </c>
      <c r="G166" s="19">
        <f>ROUND(E166*1.2473,2)</f>
        <v>10.33</v>
      </c>
      <c r="H166" s="19">
        <f>ROUND(D166*G166,2)</f>
        <v>309.89999999999998</v>
      </c>
      <c r="I166" s="17" t="s">
        <v>25</v>
      </c>
      <c r="J166" s="80">
        <v>98267</v>
      </c>
      <c r="K166" s="84"/>
      <c r="L166" s="96"/>
      <c r="M166" s="96">
        <v>11.30527396073421</v>
      </c>
      <c r="N166" s="96">
        <v>339.16</v>
      </c>
      <c r="O166" s="84"/>
      <c r="P166" s="96">
        <v>0</v>
      </c>
      <c r="Q166" s="84"/>
      <c r="R166" s="161">
        <v>0</v>
      </c>
      <c r="S166" s="96"/>
      <c r="T166" s="96"/>
      <c r="U166" s="96"/>
      <c r="V166" s="96"/>
      <c r="W166" s="156">
        <v>30</v>
      </c>
      <c r="X166" s="206">
        <v>339.16</v>
      </c>
    </row>
    <row r="167" spans="1:25">
      <c r="A167" s="17" t="s">
        <v>1242</v>
      </c>
      <c r="B167" s="17" t="s">
        <v>1243</v>
      </c>
      <c r="C167" s="17" t="s">
        <v>20</v>
      </c>
      <c r="D167" s="18" t="s">
        <v>1109</v>
      </c>
      <c r="E167" s="19">
        <f t="shared" si="22"/>
        <v>10.427200000000001</v>
      </c>
      <c r="F167" s="19">
        <v>13.72</v>
      </c>
      <c r="G167" s="19">
        <f>ROUND(E167*1.2473,2)</f>
        <v>13.01</v>
      </c>
      <c r="H167" s="19">
        <f>ROUND(D167*G167,2)</f>
        <v>52.04</v>
      </c>
      <c r="I167" s="17" t="s">
        <v>40</v>
      </c>
      <c r="J167" s="80">
        <v>11420</v>
      </c>
      <c r="K167" s="84"/>
      <c r="L167" s="96"/>
      <c r="M167" s="96">
        <v>14.238297602047634</v>
      </c>
      <c r="N167" s="96">
        <v>56.95</v>
      </c>
      <c r="O167" s="84"/>
      <c r="P167" s="96">
        <v>0</v>
      </c>
      <c r="Q167" s="84"/>
      <c r="R167" s="161">
        <v>0</v>
      </c>
      <c r="S167" s="96"/>
      <c r="T167" s="96"/>
      <c r="U167" s="96"/>
      <c r="V167" s="96"/>
      <c r="W167" s="156">
        <v>4</v>
      </c>
      <c r="X167" s="206">
        <v>56.95</v>
      </c>
    </row>
    <row r="168" spans="1:25">
      <c r="A168" s="12"/>
      <c r="B168" s="12"/>
      <c r="C168" s="12"/>
      <c r="D168" s="13"/>
      <c r="E168" s="14"/>
      <c r="F168" s="14"/>
      <c r="G168" s="14"/>
      <c r="H168" s="14"/>
      <c r="I168" s="12"/>
      <c r="J168" s="76"/>
      <c r="K168" s="81"/>
      <c r="L168" s="96"/>
      <c r="M168" s="96"/>
      <c r="N168" s="96"/>
      <c r="O168" s="81"/>
      <c r="P168" s="96"/>
      <c r="Q168" s="81"/>
      <c r="R168" s="161"/>
      <c r="S168" s="96"/>
      <c r="T168" s="96"/>
      <c r="U168" s="96"/>
      <c r="V168" s="96"/>
      <c r="W168" s="156"/>
      <c r="X168" s="129"/>
    </row>
    <row r="169" spans="1:25" s="110" customFormat="1" ht="15.75">
      <c r="A169" s="131" t="s">
        <v>1721</v>
      </c>
      <c r="B169" s="102" t="s">
        <v>965</v>
      </c>
      <c r="C169" s="103"/>
      <c r="D169" s="104"/>
      <c r="E169" s="105"/>
      <c r="F169" s="105"/>
      <c r="G169" s="105"/>
      <c r="H169" s="108">
        <f>SUM(H170:H194)</f>
        <v>44251.820000000007</v>
      </c>
      <c r="I169" s="103"/>
      <c r="J169" s="106"/>
      <c r="K169" s="107"/>
      <c r="L169" s="108">
        <f>SUM(L170:L194)</f>
        <v>6645.01</v>
      </c>
      <c r="M169" s="132"/>
      <c r="N169" s="108">
        <v>41157.339999999997</v>
      </c>
      <c r="O169" s="107"/>
      <c r="P169" s="108">
        <v>0</v>
      </c>
      <c r="Q169" s="107"/>
      <c r="R169" s="162">
        <v>0</v>
      </c>
      <c r="S169" s="108"/>
      <c r="T169" s="108"/>
      <c r="U169" s="108"/>
      <c r="V169" s="108"/>
      <c r="W169" s="169"/>
      <c r="X169" s="108">
        <v>47802.35</v>
      </c>
    </row>
    <row r="170" spans="1:25" ht="45">
      <c r="A170" s="17" t="s">
        <v>1244</v>
      </c>
      <c r="B170" s="17" t="s">
        <v>1245</v>
      </c>
      <c r="C170" s="17" t="s">
        <v>49</v>
      </c>
      <c r="D170" s="18" t="s">
        <v>1246</v>
      </c>
      <c r="E170" s="19">
        <f t="shared" ref="E170:E194" si="23">F170*(1-$Y$12)</f>
        <v>6.3688000000000002</v>
      </c>
      <c r="F170" s="19">
        <v>8.3800000000000008</v>
      </c>
      <c r="G170" s="19">
        <f t="shared" ref="G170:G194" si="24">ROUND(E170*1.2473,2)</f>
        <v>7.94</v>
      </c>
      <c r="H170" s="19">
        <f t="shared" ref="H170:H194" si="25">ROUND(D170*G170,2)</f>
        <v>2890.16</v>
      </c>
      <c r="I170" s="17" t="s">
        <v>25</v>
      </c>
      <c r="J170" s="80">
        <v>91863</v>
      </c>
      <c r="K170" s="84">
        <v>91</v>
      </c>
      <c r="L170" s="96">
        <v>722.54</v>
      </c>
      <c r="M170" s="96">
        <v>8.6896297432942529</v>
      </c>
      <c r="N170" s="96">
        <v>2372.27</v>
      </c>
      <c r="O170" s="84"/>
      <c r="P170" s="96">
        <v>0</v>
      </c>
      <c r="Q170" s="84"/>
      <c r="R170" s="161">
        <v>0</v>
      </c>
      <c r="S170" s="96"/>
      <c r="T170" s="96"/>
      <c r="U170" s="96"/>
      <c r="V170" s="96"/>
      <c r="W170" s="156">
        <v>364</v>
      </c>
      <c r="X170" s="206">
        <v>3094.81</v>
      </c>
    </row>
    <row r="171" spans="1:25" ht="60">
      <c r="A171" s="17" t="s">
        <v>1247</v>
      </c>
      <c r="B171" s="12" t="s">
        <v>1248</v>
      </c>
      <c r="C171" s="17" t="s">
        <v>49</v>
      </c>
      <c r="D171" s="18" t="s">
        <v>1249</v>
      </c>
      <c r="E171" s="19">
        <f t="shared" si="23"/>
        <v>4.8792</v>
      </c>
      <c r="F171" s="19">
        <v>6.42</v>
      </c>
      <c r="G171" s="19">
        <f t="shared" si="24"/>
        <v>6.09</v>
      </c>
      <c r="H171" s="19">
        <f t="shared" si="25"/>
        <v>712.53</v>
      </c>
      <c r="I171" s="17" t="s">
        <v>25</v>
      </c>
      <c r="J171" s="80">
        <v>91854</v>
      </c>
      <c r="K171" s="84">
        <v>29.25</v>
      </c>
      <c r="L171" s="96">
        <v>178.13</v>
      </c>
      <c r="M171" s="96">
        <v>6.6649679013428207</v>
      </c>
      <c r="N171" s="96">
        <v>584.85</v>
      </c>
      <c r="O171" s="84"/>
      <c r="P171" s="96">
        <v>0</v>
      </c>
      <c r="Q171" s="84"/>
      <c r="R171" s="161">
        <v>0</v>
      </c>
      <c r="S171" s="96"/>
      <c r="T171" s="96"/>
      <c r="U171" s="96"/>
      <c r="V171" s="96"/>
      <c r="W171" s="156">
        <v>117</v>
      </c>
      <c r="X171" s="206">
        <v>762.98</v>
      </c>
    </row>
    <row r="172" spans="1:25" ht="30">
      <c r="A172" s="17" t="s">
        <v>1250</v>
      </c>
      <c r="B172" s="17" t="s">
        <v>1251</v>
      </c>
      <c r="C172" s="17" t="s">
        <v>20</v>
      </c>
      <c r="D172" s="18" t="s">
        <v>1049</v>
      </c>
      <c r="E172" s="19">
        <f t="shared" si="23"/>
        <v>42.438400000000001</v>
      </c>
      <c r="F172" s="19">
        <v>55.84</v>
      </c>
      <c r="G172" s="19">
        <f t="shared" si="24"/>
        <v>52.93</v>
      </c>
      <c r="H172" s="19">
        <f t="shared" si="25"/>
        <v>105.86</v>
      </c>
      <c r="I172" s="17" t="s">
        <v>40</v>
      </c>
      <c r="J172" s="80">
        <v>11214</v>
      </c>
      <c r="K172" s="84">
        <v>0</v>
      </c>
      <c r="L172" s="96">
        <v>0</v>
      </c>
      <c r="M172" s="96">
        <v>57.92721691594015</v>
      </c>
      <c r="N172" s="96">
        <v>115.85</v>
      </c>
      <c r="O172" s="84"/>
      <c r="P172" s="96">
        <v>0</v>
      </c>
      <c r="Q172" s="84"/>
      <c r="R172" s="161">
        <v>0</v>
      </c>
      <c r="S172" s="96"/>
      <c r="T172" s="96"/>
      <c r="U172" s="96"/>
      <c r="V172" s="96"/>
      <c r="W172" s="156">
        <v>2</v>
      </c>
      <c r="X172" s="206">
        <v>115.85</v>
      </c>
    </row>
    <row r="173" spans="1:25" ht="45">
      <c r="A173" s="17" t="s">
        <v>1252</v>
      </c>
      <c r="B173" s="12" t="s">
        <v>1253</v>
      </c>
      <c r="C173" s="17" t="s">
        <v>20</v>
      </c>
      <c r="D173" s="18" t="s">
        <v>1254</v>
      </c>
      <c r="E173" s="19">
        <f t="shared" si="23"/>
        <v>72.473600000000005</v>
      </c>
      <c r="F173" s="19">
        <v>95.36</v>
      </c>
      <c r="G173" s="19">
        <f t="shared" si="24"/>
        <v>90.4</v>
      </c>
      <c r="H173" s="19">
        <f t="shared" si="25"/>
        <v>3344.8</v>
      </c>
      <c r="I173" s="17" t="s">
        <v>40</v>
      </c>
      <c r="J173" s="80">
        <v>11234</v>
      </c>
      <c r="K173" s="84">
        <v>0</v>
      </c>
      <c r="L173" s="96">
        <v>0</v>
      </c>
      <c r="M173" s="96">
        <v>98.934827304005097</v>
      </c>
      <c r="N173" s="96">
        <v>3660.59</v>
      </c>
      <c r="O173" s="84"/>
      <c r="P173" s="96">
        <v>0</v>
      </c>
      <c r="Q173" s="84"/>
      <c r="R173" s="161">
        <v>0</v>
      </c>
      <c r="S173" s="96"/>
      <c r="T173" s="96"/>
      <c r="U173" s="96"/>
      <c r="V173" s="96"/>
      <c r="W173" s="156">
        <v>37</v>
      </c>
      <c r="X173" s="206">
        <v>3660.59</v>
      </c>
    </row>
    <row r="174" spans="1:25">
      <c r="A174" s="17" t="s">
        <v>1255</v>
      </c>
      <c r="B174" s="17" t="s">
        <v>1256</v>
      </c>
      <c r="C174" s="17" t="s">
        <v>20</v>
      </c>
      <c r="D174" s="18" t="s">
        <v>1109</v>
      </c>
      <c r="E174" s="19">
        <f t="shared" si="23"/>
        <v>38.638400000000004</v>
      </c>
      <c r="F174" s="19">
        <v>50.84</v>
      </c>
      <c r="G174" s="19">
        <f t="shared" si="24"/>
        <v>48.19</v>
      </c>
      <c r="H174" s="19">
        <f t="shared" si="25"/>
        <v>192.76</v>
      </c>
      <c r="I174" s="17" t="s">
        <v>40</v>
      </c>
      <c r="J174" s="80">
        <v>10325</v>
      </c>
      <c r="K174" s="84">
        <v>0</v>
      </c>
      <c r="L174" s="96">
        <v>0</v>
      </c>
      <c r="M174" s="96">
        <v>52.739704953318636</v>
      </c>
      <c r="N174" s="96">
        <v>210.96</v>
      </c>
      <c r="O174" s="84"/>
      <c r="P174" s="96">
        <v>0</v>
      </c>
      <c r="Q174" s="84"/>
      <c r="R174" s="161">
        <v>0</v>
      </c>
      <c r="S174" s="96"/>
      <c r="T174" s="96"/>
      <c r="U174" s="96"/>
      <c r="V174" s="96"/>
      <c r="W174" s="156">
        <v>4</v>
      </c>
      <c r="X174" s="206">
        <v>210.96</v>
      </c>
    </row>
    <row r="175" spans="1:25" ht="45">
      <c r="A175" s="17" t="s">
        <v>1257</v>
      </c>
      <c r="B175" s="12" t="s">
        <v>1258</v>
      </c>
      <c r="C175" s="17" t="s">
        <v>20</v>
      </c>
      <c r="D175" s="18" t="s">
        <v>1102</v>
      </c>
      <c r="E175" s="19">
        <f t="shared" si="23"/>
        <v>77.854399999999998</v>
      </c>
      <c r="F175" s="19">
        <v>102.44</v>
      </c>
      <c r="G175" s="19">
        <f t="shared" si="24"/>
        <v>97.11</v>
      </c>
      <c r="H175" s="19">
        <f t="shared" si="25"/>
        <v>4369.95</v>
      </c>
      <c r="I175" s="17" t="s">
        <v>40</v>
      </c>
      <c r="J175" s="80">
        <v>8684</v>
      </c>
      <c r="K175" s="84">
        <v>22.5</v>
      </c>
      <c r="L175" s="96">
        <v>2184.98</v>
      </c>
      <c r="M175" s="96">
        <v>106.27833052535325</v>
      </c>
      <c r="N175" s="96">
        <v>2391.2600000000002</v>
      </c>
      <c r="O175" s="84"/>
      <c r="P175" s="96">
        <v>0</v>
      </c>
      <c r="Q175" s="84"/>
      <c r="R175" s="161">
        <v>0</v>
      </c>
      <c r="S175" s="96"/>
      <c r="T175" s="96"/>
      <c r="U175" s="96"/>
      <c r="V175" s="96"/>
      <c r="W175" s="156">
        <v>45</v>
      </c>
      <c r="X175" s="206">
        <v>4576.24</v>
      </c>
    </row>
    <row r="176" spans="1:25">
      <c r="A176" s="17" t="s">
        <v>1259</v>
      </c>
      <c r="B176" s="17" t="s">
        <v>1260</v>
      </c>
      <c r="C176" s="17" t="s">
        <v>20</v>
      </c>
      <c r="D176" s="18" t="s">
        <v>1182</v>
      </c>
      <c r="E176" s="19">
        <f t="shared" si="23"/>
        <v>37.293199999999999</v>
      </c>
      <c r="F176" s="19">
        <v>49.07</v>
      </c>
      <c r="G176" s="19">
        <f t="shared" si="24"/>
        <v>46.52</v>
      </c>
      <c r="H176" s="19">
        <f t="shared" si="25"/>
        <v>139.56</v>
      </c>
      <c r="I176" s="17" t="s">
        <v>40</v>
      </c>
      <c r="J176" s="80">
        <v>8687</v>
      </c>
      <c r="K176" s="84">
        <v>3</v>
      </c>
      <c r="L176" s="96">
        <v>139.56</v>
      </c>
      <c r="M176" s="96">
        <v>50.912037236530054</v>
      </c>
      <c r="N176" s="96">
        <v>0</v>
      </c>
      <c r="O176" s="84"/>
      <c r="P176" s="96">
        <v>0</v>
      </c>
      <c r="Q176" s="84"/>
      <c r="R176" s="161">
        <v>0</v>
      </c>
      <c r="S176" s="96"/>
      <c r="T176" s="96"/>
      <c r="U176" s="96"/>
      <c r="V176" s="96"/>
      <c r="W176" s="156">
        <v>3</v>
      </c>
      <c r="X176" s="206">
        <v>139.56</v>
      </c>
    </row>
    <row r="177" spans="1:24" ht="45">
      <c r="A177" s="17" t="s">
        <v>1261</v>
      </c>
      <c r="B177" s="12" t="s">
        <v>1262</v>
      </c>
      <c r="C177" s="17" t="s">
        <v>20</v>
      </c>
      <c r="D177" s="18" t="s">
        <v>1263</v>
      </c>
      <c r="E177" s="19">
        <f t="shared" si="23"/>
        <v>4.4992000000000001</v>
      </c>
      <c r="F177" s="19">
        <v>5.92</v>
      </c>
      <c r="G177" s="19">
        <f t="shared" si="24"/>
        <v>5.61</v>
      </c>
      <c r="H177" s="19">
        <f t="shared" si="25"/>
        <v>185.13</v>
      </c>
      <c r="I177" s="17" t="s">
        <v>40</v>
      </c>
      <c r="J177" s="80">
        <v>724</v>
      </c>
      <c r="K177" s="84">
        <v>16.5</v>
      </c>
      <c r="L177" s="96">
        <v>92.57</v>
      </c>
      <c r="M177" s="96">
        <v>6.139650234241909</v>
      </c>
      <c r="N177" s="96">
        <v>101.3</v>
      </c>
      <c r="O177" s="84"/>
      <c r="P177" s="96">
        <v>0</v>
      </c>
      <c r="Q177" s="84"/>
      <c r="R177" s="161">
        <v>0</v>
      </c>
      <c r="S177" s="96"/>
      <c r="T177" s="96"/>
      <c r="U177" s="96"/>
      <c r="V177" s="96"/>
      <c r="W177" s="156">
        <v>33</v>
      </c>
      <c r="X177" s="206">
        <v>193.87</v>
      </c>
    </row>
    <row r="178" spans="1:24" ht="60">
      <c r="A178" s="17" t="s">
        <v>1264</v>
      </c>
      <c r="B178" s="12" t="s">
        <v>1265</v>
      </c>
      <c r="C178" s="17" t="s">
        <v>20</v>
      </c>
      <c r="D178" s="18" t="s">
        <v>1263</v>
      </c>
      <c r="E178" s="19">
        <f t="shared" si="23"/>
        <v>7.7367999999999997</v>
      </c>
      <c r="F178" s="19">
        <v>10.18</v>
      </c>
      <c r="G178" s="19">
        <f t="shared" si="24"/>
        <v>9.65</v>
      </c>
      <c r="H178" s="19">
        <f t="shared" si="25"/>
        <v>318.45</v>
      </c>
      <c r="I178" s="17" t="s">
        <v>25</v>
      </c>
      <c r="J178" s="80">
        <v>91914</v>
      </c>
      <c r="K178" s="84">
        <v>16.5</v>
      </c>
      <c r="L178" s="96">
        <v>159.22999999999999</v>
      </c>
      <c r="M178" s="96">
        <v>10.561073932341252</v>
      </c>
      <c r="N178" s="96">
        <v>174.26</v>
      </c>
      <c r="O178" s="84"/>
      <c r="P178" s="96">
        <v>0</v>
      </c>
      <c r="Q178" s="84"/>
      <c r="R178" s="161">
        <v>0</v>
      </c>
      <c r="S178" s="96"/>
      <c r="T178" s="96"/>
      <c r="U178" s="96"/>
      <c r="V178" s="96"/>
      <c r="W178" s="156">
        <v>33</v>
      </c>
      <c r="X178" s="206">
        <v>333.49</v>
      </c>
    </row>
    <row r="179" spans="1:24" ht="30">
      <c r="A179" s="21">
        <v>40250</v>
      </c>
      <c r="B179" s="17" t="s">
        <v>1266</v>
      </c>
      <c r="C179" s="17" t="s">
        <v>49</v>
      </c>
      <c r="D179" s="18" t="s">
        <v>1267</v>
      </c>
      <c r="E179" s="19">
        <f t="shared" si="23"/>
        <v>1.5883999999999998</v>
      </c>
      <c r="F179" s="19">
        <v>2.09</v>
      </c>
      <c r="G179" s="19">
        <f t="shared" si="24"/>
        <v>1.98</v>
      </c>
      <c r="H179" s="19">
        <f t="shared" si="25"/>
        <v>6930</v>
      </c>
      <c r="I179" s="17" t="s">
        <v>25</v>
      </c>
      <c r="J179" s="80">
        <v>98297</v>
      </c>
      <c r="K179" s="84">
        <v>1600</v>
      </c>
      <c r="L179" s="96">
        <v>3168</v>
      </c>
      <c r="M179" s="96">
        <v>2.1669353767912618</v>
      </c>
      <c r="N179" s="96">
        <v>4117.18</v>
      </c>
      <c r="O179" s="84"/>
      <c r="P179" s="96">
        <v>0</v>
      </c>
      <c r="Q179" s="84"/>
      <c r="R179" s="161">
        <v>0</v>
      </c>
      <c r="S179" s="96"/>
      <c r="T179" s="96"/>
      <c r="U179" s="96"/>
      <c r="V179" s="96"/>
      <c r="W179" s="156">
        <v>3500</v>
      </c>
      <c r="X179" s="206">
        <v>7285.18</v>
      </c>
    </row>
    <row r="180" spans="1:24">
      <c r="A180" s="21">
        <v>40615</v>
      </c>
      <c r="B180" s="17" t="s">
        <v>1268</v>
      </c>
      <c r="C180" s="17" t="s">
        <v>20</v>
      </c>
      <c r="D180" s="18" t="s">
        <v>1102</v>
      </c>
      <c r="E180" s="19">
        <f t="shared" si="23"/>
        <v>13.9232</v>
      </c>
      <c r="F180" s="19">
        <v>18.32</v>
      </c>
      <c r="G180" s="19">
        <f t="shared" si="24"/>
        <v>17.37</v>
      </c>
      <c r="H180" s="19">
        <f t="shared" si="25"/>
        <v>781.65</v>
      </c>
      <c r="I180" s="17" t="s">
        <v>25</v>
      </c>
      <c r="J180" s="80">
        <v>39606</v>
      </c>
      <c r="K180" s="84">
        <v>0</v>
      </c>
      <c r="L180" s="96">
        <v>0</v>
      </c>
      <c r="M180" s="96">
        <v>19.009933078214253</v>
      </c>
      <c r="N180" s="96">
        <v>855.45</v>
      </c>
      <c r="O180" s="84"/>
      <c r="P180" s="96">
        <v>0</v>
      </c>
      <c r="Q180" s="84"/>
      <c r="R180" s="161">
        <v>0</v>
      </c>
      <c r="S180" s="96"/>
      <c r="T180" s="96"/>
      <c r="U180" s="96"/>
      <c r="V180" s="96"/>
      <c r="W180" s="156">
        <v>45</v>
      </c>
      <c r="X180" s="206">
        <v>855.45</v>
      </c>
    </row>
    <row r="181" spans="1:24">
      <c r="A181" s="21">
        <v>40981</v>
      </c>
      <c r="B181" s="17" t="s">
        <v>1269</v>
      </c>
      <c r="C181" s="17" t="s">
        <v>20</v>
      </c>
      <c r="D181" s="18" t="s">
        <v>1102</v>
      </c>
      <c r="E181" s="19">
        <f t="shared" si="23"/>
        <v>15.967600000000001</v>
      </c>
      <c r="F181" s="19">
        <v>21.01</v>
      </c>
      <c r="G181" s="19">
        <f t="shared" si="24"/>
        <v>19.920000000000002</v>
      </c>
      <c r="H181" s="19">
        <f t="shared" si="25"/>
        <v>896.4</v>
      </c>
      <c r="I181" s="17" t="s">
        <v>25</v>
      </c>
      <c r="J181" s="80">
        <v>39607</v>
      </c>
      <c r="K181" s="84"/>
      <c r="L181" s="96"/>
      <c r="M181" s="96">
        <v>21.800683184687848</v>
      </c>
      <c r="N181" s="96">
        <v>981.03</v>
      </c>
      <c r="O181" s="84"/>
      <c r="P181" s="96">
        <v>0</v>
      </c>
      <c r="Q181" s="84"/>
      <c r="R181" s="161">
        <v>0</v>
      </c>
      <c r="S181" s="96"/>
      <c r="T181" s="96"/>
      <c r="U181" s="96"/>
      <c r="V181" s="96"/>
      <c r="W181" s="156">
        <v>45</v>
      </c>
      <c r="X181" s="206">
        <v>981.03</v>
      </c>
    </row>
    <row r="182" spans="1:24" ht="30">
      <c r="A182" s="21">
        <v>41346</v>
      </c>
      <c r="B182" s="17" t="s">
        <v>1270</v>
      </c>
      <c r="C182" s="17" t="s">
        <v>20</v>
      </c>
      <c r="D182" s="18" t="s">
        <v>1063</v>
      </c>
      <c r="E182" s="19">
        <f t="shared" si="23"/>
        <v>238.27519999999998</v>
      </c>
      <c r="F182" s="19">
        <v>313.52</v>
      </c>
      <c r="G182" s="19">
        <f t="shared" si="24"/>
        <v>297.2</v>
      </c>
      <c r="H182" s="19">
        <f t="shared" si="25"/>
        <v>297.2</v>
      </c>
      <c r="I182" s="17" t="s">
        <v>40</v>
      </c>
      <c r="J182" s="80">
        <v>10727</v>
      </c>
      <c r="K182" s="84"/>
      <c r="L182" s="96"/>
      <c r="M182" s="96">
        <v>325.25918887998131</v>
      </c>
      <c r="N182" s="96">
        <v>325.26</v>
      </c>
      <c r="O182" s="84"/>
      <c r="P182" s="96">
        <v>0</v>
      </c>
      <c r="Q182" s="84"/>
      <c r="R182" s="161">
        <v>0</v>
      </c>
      <c r="S182" s="96"/>
      <c r="T182" s="96"/>
      <c r="U182" s="96"/>
      <c r="V182" s="96"/>
      <c r="W182" s="156">
        <v>1</v>
      </c>
      <c r="X182" s="206">
        <v>325.26</v>
      </c>
    </row>
    <row r="183" spans="1:24">
      <c r="A183" s="21">
        <v>41711</v>
      </c>
      <c r="B183" s="17" t="s">
        <v>1271</v>
      </c>
      <c r="C183" s="17" t="s">
        <v>20</v>
      </c>
      <c r="D183" s="18" t="s">
        <v>1063</v>
      </c>
      <c r="E183" s="19">
        <f t="shared" si="23"/>
        <v>16.073999999999998</v>
      </c>
      <c r="F183" s="19">
        <v>21.15</v>
      </c>
      <c r="G183" s="19">
        <f t="shared" si="24"/>
        <v>20.05</v>
      </c>
      <c r="H183" s="19">
        <f t="shared" si="25"/>
        <v>20.05</v>
      </c>
      <c r="I183" s="17" t="s">
        <v>40</v>
      </c>
      <c r="J183" s="80">
        <v>11419</v>
      </c>
      <c r="K183" s="84"/>
      <c r="L183" s="96"/>
      <c r="M183" s="96">
        <v>21.942956719527679</v>
      </c>
      <c r="N183" s="96">
        <v>21.94</v>
      </c>
      <c r="O183" s="84"/>
      <c r="P183" s="96">
        <v>0</v>
      </c>
      <c r="Q183" s="84"/>
      <c r="R183" s="161">
        <v>0</v>
      </c>
      <c r="S183" s="96"/>
      <c r="T183" s="96"/>
      <c r="U183" s="96"/>
      <c r="V183" s="96"/>
      <c r="W183" s="156">
        <v>1</v>
      </c>
      <c r="X183" s="206">
        <v>21.94</v>
      </c>
    </row>
    <row r="184" spans="1:24" ht="45">
      <c r="A184" s="21">
        <v>42076</v>
      </c>
      <c r="B184" s="12" t="s">
        <v>1272</v>
      </c>
      <c r="C184" s="17" t="s">
        <v>20</v>
      </c>
      <c r="D184" s="18" t="s">
        <v>1049</v>
      </c>
      <c r="E184" s="19">
        <f t="shared" si="23"/>
        <v>654.62599999999998</v>
      </c>
      <c r="F184" s="19">
        <v>861.35</v>
      </c>
      <c r="G184" s="19">
        <f t="shared" si="24"/>
        <v>816.52</v>
      </c>
      <c r="H184" s="19">
        <f t="shared" si="25"/>
        <v>1633.04</v>
      </c>
      <c r="I184" s="17" t="s">
        <v>25</v>
      </c>
      <c r="J184" s="80">
        <v>98304</v>
      </c>
      <c r="K184" s="84"/>
      <c r="L184" s="96"/>
      <c r="M184" s="96">
        <v>893.60912821090972</v>
      </c>
      <c r="N184" s="96">
        <v>1787.22</v>
      </c>
      <c r="O184" s="84"/>
      <c r="P184" s="96">
        <v>0</v>
      </c>
      <c r="Q184" s="84"/>
      <c r="R184" s="161">
        <v>0</v>
      </c>
      <c r="S184" s="96"/>
      <c r="T184" s="96"/>
      <c r="U184" s="96"/>
      <c r="V184" s="96"/>
      <c r="W184" s="156">
        <v>2</v>
      </c>
      <c r="X184" s="206">
        <v>1787.22</v>
      </c>
    </row>
    <row r="185" spans="1:24" ht="60">
      <c r="A185" s="21">
        <v>42442</v>
      </c>
      <c r="B185" s="12" t="s">
        <v>1273</v>
      </c>
      <c r="C185" s="17" t="s">
        <v>20</v>
      </c>
      <c r="D185" s="18" t="s">
        <v>1049</v>
      </c>
      <c r="E185" s="19">
        <f t="shared" si="23"/>
        <v>3368.2592</v>
      </c>
      <c r="F185" s="19">
        <v>4431.92</v>
      </c>
      <c r="G185" s="19">
        <f t="shared" si="24"/>
        <v>4201.2299999999996</v>
      </c>
      <c r="H185" s="19">
        <f t="shared" si="25"/>
        <v>8402.4599999999991</v>
      </c>
      <c r="I185" s="17" t="s">
        <v>1051</v>
      </c>
      <c r="J185" s="79" t="s">
        <v>1274</v>
      </c>
      <c r="K185" s="82"/>
      <c r="L185" s="96"/>
      <c r="M185" s="96">
        <v>4597.8757136549257</v>
      </c>
      <c r="N185" s="96">
        <v>9195.75</v>
      </c>
      <c r="O185" s="82"/>
      <c r="P185" s="96">
        <v>0</v>
      </c>
      <c r="Q185" s="82"/>
      <c r="R185" s="161">
        <v>0</v>
      </c>
      <c r="S185" s="96"/>
      <c r="T185" s="96"/>
      <c r="U185" s="96"/>
      <c r="V185" s="96"/>
      <c r="W185" s="156">
        <v>2</v>
      </c>
      <c r="X185" s="206">
        <v>9195.75</v>
      </c>
    </row>
    <row r="186" spans="1:24" ht="45">
      <c r="A186" s="21">
        <v>42807</v>
      </c>
      <c r="B186" s="12" t="s">
        <v>1275</v>
      </c>
      <c r="C186" s="17" t="s">
        <v>20</v>
      </c>
      <c r="D186" s="18" t="s">
        <v>1109</v>
      </c>
      <c r="E186" s="19">
        <f t="shared" si="23"/>
        <v>14.660399999999999</v>
      </c>
      <c r="F186" s="19">
        <v>19.29</v>
      </c>
      <c r="G186" s="19">
        <f t="shared" si="24"/>
        <v>18.29</v>
      </c>
      <c r="H186" s="19">
        <f t="shared" si="25"/>
        <v>73.16</v>
      </c>
      <c r="I186" s="17" t="s">
        <v>40</v>
      </c>
      <c r="J186" s="80">
        <v>8362</v>
      </c>
      <c r="K186" s="84"/>
      <c r="L186" s="96"/>
      <c r="M186" s="96">
        <v>20.016791940157667</v>
      </c>
      <c r="N186" s="96">
        <v>80.069999999999993</v>
      </c>
      <c r="O186" s="84"/>
      <c r="P186" s="96">
        <v>0</v>
      </c>
      <c r="Q186" s="84"/>
      <c r="R186" s="161">
        <v>0</v>
      </c>
      <c r="S186" s="96"/>
      <c r="T186" s="96"/>
      <c r="U186" s="96"/>
      <c r="V186" s="96"/>
      <c r="W186" s="156">
        <v>4</v>
      </c>
      <c r="X186" s="206">
        <v>80.069999999999993</v>
      </c>
    </row>
    <row r="187" spans="1:24">
      <c r="A187" s="21">
        <v>43172</v>
      </c>
      <c r="B187" s="17" t="s">
        <v>1276</v>
      </c>
      <c r="C187" s="17" t="s">
        <v>20</v>
      </c>
      <c r="D187" s="18" t="s">
        <v>1063</v>
      </c>
      <c r="E187" s="19">
        <f t="shared" si="23"/>
        <v>1715.0236000000002</v>
      </c>
      <c r="F187" s="19">
        <v>2256.61</v>
      </c>
      <c r="G187" s="19">
        <f t="shared" si="24"/>
        <v>2139.15</v>
      </c>
      <c r="H187" s="19">
        <f t="shared" si="25"/>
        <v>2139.15</v>
      </c>
      <c r="I187" s="17" t="s">
        <v>40</v>
      </c>
      <c r="J187" s="80">
        <v>9218</v>
      </c>
      <c r="K187" s="84"/>
      <c r="L187" s="96"/>
      <c r="M187" s="96">
        <v>2341.1110157894082</v>
      </c>
      <c r="N187" s="96">
        <v>2341.11</v>
      </c>
      <c r="O187" s="84"/>
      <c r="P187" s="96">
        <v>0</v>
      </c>
      <c r="Q187" s="84"/>
      <c r="R187" s="161">
        <v>0</v>
      </c>
      <c r="S187" s="96"/>
      <c r="T187" s="96"/>
      <c r="U187" s="96"/>
      <c r="V187" s="96"/>
      <c r="W187" s="156">
        <v>1</v>
      </c>
      <c r="X187" s="206">
        <v>2341.11</v>
      </c>
    </row>
    <row r="188" spans="1:24" ht="45">
      <c r="A188" s="21">
        <v>43537</v>
      </c>
      <c r="B188" s="12" t="s">
        <v>1277</v>
      </c>
      <c r="C188" s="17" t="s">
        <v>20</v>
      </c>
      <c r="D188" s="18" t="s">
        <v>1049</v>
      </c>
      <c r="E188" s="19">
        <f t="shared" si="23"/>
        <v>606.76120000000003</v>
      </c>
      <c r="F188" s="19">
        <v>798.37</v>
      </c>
      <c r="G188" s="19">
        <f t="shared" si="24"/>
        <v>756.81</v>
      </c>
      <c r="H188" s="19">
        <f t="shared" si="25"/>
        <v>1513.62</v>
      </c>
      <c r="I188" s="17" t="s">
        <v>40</v>
      </c>
      <c r="J188" s="80">
        <v>755</v>
      </c>
      <c r="K188" s="84"/>
      <c r="L188" s="96"/>
      <c r="M188" s="96">
        <v>828.26179924716905</v>
      </c>
      <c r="N188" s="96">
        <v>1656.52</v>
      </c>
      <c r="O188" s="84"/>
      <c r="P188" s="96">
        <v>0</v>
      </c>
      <c r="Q188" s="84"/>
      <c r="R188" s="161">
        <v>0</v>
      </c>
      <c r="S188" s="96"/>
      <c r="T188" s="96"/>
      <c r="U188" s="96"/>
      <c r="V188" s="96"/>
      <c r="W188" s="156">
        <v>2</v>
      </c>
      <c r="X188" s="206">
        <v>1656.52</v>
      </c>
    </row>
    <row r="189" spans="1:24" ht="45">
      <c r="A189" s="21">
        <v>43903</v>
      </c>
      <c r="B189" s="17" t="s">
        <v>593</v>
      </c>
      <c r="C189" s="17" t="s">
        <v>20</v>
      </c>
      <c r="D189" s="18" t="s">
        <v>1063</v>
      </c>
      <c r="E189" s="19">
        <f t="shared" si="23"/>
        <v>2717.3420000000001</v>
      </c>
      <c r="F189" s="19">
        <v>3575.45</v>
      </c>
      <c r="G189" s="19">
        <f t="shared" si="24"/>
        <v>3389.34</v>
      </c>
      <c r="H189" s="19">
        <f t="shared" si="25"/>
        <v>3389.34</v>
      </c>
      <c r="I189" s="17" t="s">
        <v>40</v>
      </c>
      <c r="J189" s="79" t="s">
        <v>1278</v>
      </c>
      <c r="K189" s="82"/>
      <c r="L189" s="96"/>
      <c r="M189" s="96">
        <v>3709.3337121079271</v>
      </c>
      <c r="N189" s="96">
        <v>3709.33</v>
      </c>
      <c r="O189" s="82"/>
      <c r="P189" s="96">
        <v>0</v>
      </c>
      <c r="Q189" s="82"/>
      <c r="R189" s="161">
        <v>0</v>
      </c>
      <c r="S189" s="96"/>
      <c r="T189" s="96"/>
      <c r="U189" s="96"/>
      <c r="V189" s="96"/>
      <c r="W189" s="156">
        <v>1</v>
      </c>
      <c r="X189" s="206">
        <v>3709.33</v>
      </c>
    </row>
    <row r="190" spans="1:24">
      <c r="A190" s="21">
        <v>44268</v>
      </c>
      <c r="B190" s="17" t="s">
        <v>1279</v>
      </c>
      <c r="C190" s="17" t="s">
        <v>20</v>
      </c>
      <c r="D190" s="18" t="s">
        <v>1049</v>
      </c>
      <c r="E190" s="19">
        <f t="shared" si="23"/>
        <v>119.8824</v>
      </c>
      <c r="F190" s="19">
        <v>157.74</v>
      </c>
      <c r="G190" s="19">
        <f t="shared" si="24"/>
        <v>149.53</v>
      </c>
      <c r="H190" s="19">
        <f t="shared" si="25"/>
        <v>299.06</v>
      </c>
      <c r="I190" s="17" t="s">
        <v>40</v>
      </c>
      <c r="J190" s="80">
        <v>11417</v>
      </c>
      <c r="K190" s="84"/>
      <c r="L190" s="96"/>
      <c r="M190" s="96">
        <v>163.6473974199987</v>
      </c>
      <c r="N190" s="96">
        <v>327.29000000000002</v>
      </c>
      <c r="O190" s="84"/>
      <c r="P190" s="96">
        <v>0</v>
      </c>
      <c r="Q190" s="84"/>
      <c r="R190" s="161">
        <v>0</v>
      </c>
      <c r="S190" s="96"/>
      <c r="T190" s="96"/>
      <c r="U190" s="96"/>
      <c r="V190" s="96"/>
      <c r="W190" s="156">
        <v>2</v>
      </c>
      <c r="X190" s="206">
        <v>327.29000000000002</v>
      </c>
    </row>
    <row r="191" spans="1:24" ht="30">
      <c r="A191" s="21">
        <v>44633</v>
      </c>
      <c r="B191" s="17" t="s">
        <v>1280</v>
      </c>
      <c r="C191" s="17" t="s">
        <v>20</v>
      </c>
      <c r="D191" s="18" t="s">
        <v>1281</v>
      </c>
      <c r="E191" s="19">
        <f t="shared" si="23"/>
        <v>3.9824000000000002</v>
      </c>
      <c r="F191" s="19">
        <v>5.24</v>
      </c>
      <c r="G191" s="19">
        <f t="shared" si="24"/>
        <v>4.97</v>
      </c>
      <c r="H191" s="19">
        <f t="shared" si="25"/>
        <v>64.61</v>
      </c>
      <c r="I191" s="17" t="s">
        <v>40</v>
      </c>
      <c r="J191" s="80">
        <v>11242</v>
      </c>
      <c r="K191" s="84"/>
      <c r="L191" s="96"/>
      <c r="M191" s="96">
        <v>5.4392266781073593</v>
      </c>
      <c r="N191" s="96">
        <v>70.709999999999994</v>
      </c>
      <c r="O191" s="84"/>
      <c r="P191" s="96">
        <v>0</v>
      </c>
      <c r="Q191" s="84"/>
      <c r="R191" s="161">
        <v>0</v>
      </c>
      <c r="S191" s="96"/>
      <c r="T191" s="96"/>
      <c r="U191" s="96"/>
      <c r="V191" s="96"/>
      <c r="W191" s="156">
        <v>13</v>
      </c>
      <c r="X191" s="206">
        <v>70.709999999999994</v>
      </c>
    </row>
    <row r="192" spans="1:24" ht="60">
      <c r="A192" s="21">
        <v>44998</v>
      </c>
      <c r="B192" s="12" t="s">
        <v>1282</v>
      </c>
      <c r="C192" s="17" t="s">
        <v>20</v>
      </c>
      <c r="D192" s="18" t="s">
        <v>1208</v>
      </c>
      <c r="E192" s="19">
        <f t="shared" si="23"/>
        <v>304.58519999999999</v>
      </c>
      <c r="F192" s="19">
        <v>400.77</v>
      </c>
      <c r="G192" s="19">
        <f t="shared" si="24"/>
        <v>379.91</v>
      </c>
      <c r="H192" s="19">
        <f t="shared" si="25"/>
        <v>2279.46</v>
      </c>
      <c r="I192" s="17" t="s">
        <v>1051</v>
      </c>
      <c r="J192" s="79" t="s">
        <v>1283</v>
      </c>
      <c r="K192" s="82"/>
      <c r="L192" s="96"/>
      <c r="M192" s="96">
        <v>415.77798939230723</v>
      </c>
      <c r="N192" s="96">
        <v>2494.67</v>
      </c>
      <c r="O192" s="82"/>
      <c r="P192" s="96">
        <v>0</v>
      </c>
      <c r="Q192" s="82"/>
      <c r="R192" s="161">
        <v>0</v>
      </c>
      <c r="S192" s="96"/>
      <c r="T192" s="96"/>
      <c r="U192" s="96"/>
      <c r="V192" s="96"/>
      <c r="W192" s="156">
        <v>6</v>
      </c>
      <c r="X192" s="206">
        <v>2494.67</v>
      </c>
    </row>
    <row r="193" spans="1:24" ht="60">
      <c r="A193" s="21">
        <v>45364</v>
      </c>
      <c r="B193" s="12" t="s">
        <v>1284</v>
      </c>
      <c r="C193" s="17" t="s">
        <v>20</v>
      </c>
      <c r="D193" s="18" t="s">
        <v>1285</v>
      </c>
      <c r="E193" s="19">
        <f t="shared" si="23"/>
        <v>304.58519999999999</v>
      </c>
      <c r="F193" s="19">
        <v>400.77</v>
      </c>
      <c r="G193" s="19">
        <f t="shared" si="24"/>
        <v>379.91</v>
      </c>
      <c r="H193" s="19">
        <f t="shared" si="25"/>
        <v>2659.37</v>
      </c>
      <c r="I193" s="17" t="s">
        <v>1051</v>
      </c>
      <c r="J193" s="79" t="s">
        <v>1283</v>
      </c>
      <c r="K193" s="82"/>
      <c r="L193" s="96"/>
      <c r="M193" s="96">
        <v>415.77798939230723</v>
      </c>
      <c r="N193" s="96">
        <v>2910.45</v>
      </c>
      <c r="O193" s="82"/>
      <c r="P193" s="96">
        <v>0</v>
      </c>
      <c r="Q193" s="82"/>
      <c r="R193" s="161">
        <v>0</v>
      </c>
      <c r="S193" s="96"/>
      <c r="T193" s="96"/>
      <c r="U193" s="96"/>
      <c r="V193" s="96"/>
      <c r="W193" s="156">
        <v>7</v>
      </c>
      <c r="X193" s="206">
        <v>2910.45</v>
      </c>
    </row>
    <row r="194" spans="1:24" ht="45">
      <c r="A194" s="21">
        <v>45729</v>
      </c>
      <c r="B194" s="12" t="s">
        <v>1286</v>
      </c>
      <c r="C194" s="17" t="s">
        <v>20</v>
      </c>
      <c r="D194" s="18" t="s">
        <v>1063</v>
      </c>
      <c r="E194" s="19">
        <f t="shared" si="23"/>
        <v>492.30520000000001</v>
      </c>
      <c r="F194" s="19">
        <v>647.77</v>
      </c>
      <c r="G194" s="19">
        <f t="shared" si="24"/>
        <v>614.04999999999995</v>
      </c>
      <c r="H194" s="19">
        <f t="shared" si="25"/>
        <v>614.04999999999995</v>
      </c>
      <c r="I194" s="17" t="s">
        <v>40</v>
      </c>
      <c r="J194" s="80">
        <v>758</v>
      </c>
      <c r="K194" s="84"/>
      <c r="L194" s="96"/>
      <c r="M194" s="96">
        <v>672.02356975690623</v>
      </c>
      <c r="N194" s="96">
        <v>672.02</v>
      </c>
      <c r="O194" s="84"/>
      <c r="P194" s="96">
        <v>0</v>
      </c>
      <c r="Q194" s="84"/>
      <c r="R194" s="161">
        <v>0</v>
      </c>
      <c r="S194" s="96"/>
      <c r="T194" s="96"/>
      <c r="U194" s="96"/>
      <c r="V194" s="96"/>
      <c r="W194" s="156">
        <v>1</v>
      </c>
      <c r="X194" s="206">
        <v>672.02</v>
      </c>
    </row>
    <row r="195" spans="1:24">
      <c r="A195" s="12"/>
      <c r="B195" s="12"/>
      <c r="C195" s="12"/>
      <c r="D195" s="13"/>
      <c r="E195" s="14"/>
      <c r="F195" s="14"/>
      <c r="G195" s="14"/>
      <c r="H195" s="14"/>
      <c r="I195" s="12"/>
      <c r="J195" s="76"/>
      <c r="K195" s="81"/>
      <c r="L195" s="96"/>
      <c r="M195" s="96"/>
      <c r="N195" s="96"/>
      <c r="O195" s="81"/>
      <c r="P195" s="96"/>
      <c r="Q195" s="81"/>
      <c r="R195" s="161"/>
      <c r="S195" s="96"/>
      <c r="T195" s="96"/>
      <c r="U195" s="96"/>
      <c r="V195" s="96"/>
      <c r="W195" s="156"/>
      <c r="X195" s="129"/>
    </row>
    <row r="196" spans="1:24" s="110" customFormat="1" ht="15.75">
      <c r="A196" s="131" t="s">
        <v>1720</v>
      </c>
      <c r="B196" s="102" t="s">
        <v>966</v>
      </c>
      <c r="C196" s="103"/>
      <c r="D196" s="104"/>
      <c r="E196" s="105"/>
      <c r="F196" s="105"/>
      <c r="G196" s="105"/>
      <c r="H196" s="108">
        <f>SUM(H197:H209)</f>
        <v>11180.720000000001</v>
      </c>
      <c r="I196" s="103"/>
      <c r="J196" s="106"/>
      <c r="K196" s="107"/>
      <c r="L196" s="108">
        <f>SUM(L197:L209)</f>
        <v>3707.9000000000005</v>
      </c>
      <c r="M196" s="132"/>
      <c r="N196" s="108">
        <v>8178.38</v>
      </c>
      <c r="O196" s="107"/>
      <c r="P196" s="108">
        <v>2662.56</v>
      </c>
      <c r="Q196" s="107"/>
      <c r="R196" s="162">
        <v>1130.1199999999999</v>
      </c>
      <c r="S196" s="108"/>
      <c r="T196" s="108"/>
      <c r="U196" s="108"/>
      <c r="V196" s="108"/>
      <c r="W196" s="169"/>
      <c r="X196" s="108">
        <v>13418.720000000001</v>
      </c>
    </row>
    <row r="197" spans="1:24" ht="45">
      <c r="A197" s="17" t="s">
        <v>1287</v>
      </c>
      <c r="B197" s="12" t="s">
        <v>1288</v>
      </c>
      <c r="C197" s="17" t="s">
        <v>49</v>
      </c>
      <c r="D197" s="18" t="s">
        <v>1289</v>
      </c>
      <c r="E197" s="19">
        <f t="shared" ref="E197:E209" si="26">F197*(1-$Y$12)</f>
        <v>12.1296</v>
      </c>
      <c r="F197" s="19">
        <v>15.96</v>
      </c>
      <c r="G197" s="19">
        <f t="shared" ref="G197:G209" si="27">ROUND(E197*1.2473,2)</f>
        <v>15.13</v>
      </c>
      <c r="H197" s="19">
        <f t="shared" ref="H197:H209" si="28">ROUND(D197*G197,2)</f>
        <v>3328.6</v>
      </c>
      <c r="I197" s="17" t="s">
        <v>25</v>
      </c>
      <c r="J197" s="80">
        <v>89356</v>
      </c>
      <c r="K197" s="84">
        <v>110</v>
      </c>
      <c r="L197" s="96">
        <v>1664.3</v>
      </c>
      <c r="M197" s="96">
        <v>16.55845063174333</v>
      </c>
      <c r="N197" s="96">
        <v>1821.43</v>
      </c>
      <c r="O197" s="84"/>
      <c r="P197" s="96">
        <v>0</v>
      </c>
      <c r="Q197" s="84"/>
      <c r="R197" s="161">
        <v>0</v>
      </c>
      <c r="S197" s="96"/>
      <c r="T197" s="96"/>
      <c r="U197" s="96"/>
      <c r="V197" s="96"/>
      <c r="W197" s="156">
        <v>220</v>
      </c>
      <c r="X197" s="206">
        <v>3485.73</v>
      </c>
    </row>
    <row r="198" spans="1:24" ht="45">
      <c r="A198" s="17" t="s">
        <v>1290</v>
      </c>
      <c r="B198" s="12" t="s">
        <v>1291</v>
      </c>
      <c r="C198" s="17" t="s">
        <v>49</v>
      </c>
      <c r="D198" s="18" t="s">
        <v>1292</v>
      </c>
      <c r="E198" s="19">
        <f t="shared" si="26"/>
        <v>17.9436</v>
      </c>
      <c r="F198" s="19">
        <v>23.61</v>
      </c>
      <c r="G198" s="19">
        <f t="shared" si="27"/>
        <v>22.38</v>
      </c>
      <c r="H198" s="19">
        <f t="shared" si="28"/>
        <v>1342.8</v>
      </c>
      <c r="I198" s="17" t="s">
        <v>25</v>
      </c>
      <c r="J198" s="80">
        <v>89357</v>
      </c>
      <c r="K198" s="84">
        <v>30</v>
      </c>
      <c r="L198" s="96">
        <v>671.4</v>
      </c>
      <c r="M198" s="96">
        <v>24.492936228580021</v>
      </c>
      <c r="N198" s="96">
        <v>734.79</v>
      </c>
      <c r="O198" s="84"/>
      <c r="P198" s="96">
        <v>0</v>
      </c>
      <c r="Q198" s="84"/>
      <c r="R198" s="161">
        <v>0</v>
      </c>
      <c r="S198" s="96"/>
      <c r="T198" s="96"/>
      <c r="U198" s="96"/>
      <c r="V198" s="96"/>
      <c r="W198" s="156">
        <v>60</v>
      </c>
      <c r="X198" s="206">
        <v>1406.19</v>
      </c>
    </row>
    <row r="199" spans="1:24" ht="45">
      <c r="A199" s="17" t="s">
        <v>1293</v>
      </c>
      <c r="B199" s="12" t="s">
        <v>1294</v>
      </c>
      <c r="C199" s="17" t="s">
        <v>202</v>
      </c>
      <c r="D199" s="18" t="s">
        <v>1102</v>
      </c>
      <c r="E199" s="19">
        <f t="shared" si="26"/>
        <v>4.8792</v>
      </c>
      <c r="F199" s="19">
        <v>6.42</v>
      </c>
      <c r="G199" s="19">
        <f t="shared" si="27"/>
        <v>6.09</v>
      </c>
      <c r="H199" s="19">
        <f t="shared" si="28"/>
        <v>274.05</v>
      </c>
      <c r="I199" s="17" t="s">
        <v>25</v>
      </c>
      <c r="J199" s="80">
        <v>89362</v>
      </c>
      <c r="K199" s="84">
        <v>22.5</v>
      </c>
      <c r="L199" s="96">
        <v>137.03</v>
      </c>
      <c r="M199" s="96">
        <v>6.6649679013428207</v>
      </c>
      <c r="N199" s="96">
        <v>149.96</v>
      </c>
      <c r="O199" s="84"/>
      <c r="P199" s="96">
        <v>0</v>
      </c>
      <c r="Q199" s="84"/>
      <c r="R199" s="161">
        <v>0</v>
      </c>
      <c r="S199" s="96"/>
      <c r="T199" s="96"/>
      <c r="U199" s="96"/>
      <c r="V199" s="96"/>
      <c r="W199" s="156">
        <v>45</v>
      </c>
      <c r="X199" s="206">
        <v>286.99</v>
      </c>
    </row>
    <row r="200" spans="1:24" ht="45">
      <c r="A200" s="17" t="s">
        <v>1295</v>
      </c>
      <c r="B200" s="12" t="s">
        <v>1296</v>
      </c>
      <c r="C200" s="17" t="s">
        <v>202</v>
      </c>
      <c r="D200" s="18" t="s">
        <v>1297</v>
      </c>
      <c r="E200" s="19">
        <f t="shared" si="26"/>
        <v>7.0148000000000001</v>
      </c>
      <c r="F200" s="19">
        <v>9.23</v>
      </c>
      <c r="G200" s="19">
        <f t="shared" si="27"/>
        <v>8.75</v>
      </c>
      <c r="H200" s="19">
        <f t="shared" si="28"/>
        <v>131.25</v>
      </c>
      <c r="I200" s="17" t="s">
        <v>25</v>
      </c>
      <c r="J200" s="80">
        <v>89367</v>
      </c>
      <c r="K200" s="84">
        <v>7.5</v>
      </c>
      <c r="L200" s="96">
        <v>65.63</v>
      </c>
      <c r="M200" s="96">
        <v>9.5761033065270418</v>
      </c>
      <c r="N200" s="96">
        <v>71.819999999999993</v>
      </c>
      <c r="O200" s="84"/>
      <c r="P200" s="96">
        <v>0</v>
      </c>
      <c r="Q200" s="84"/>
      <c r="R200" s="161">
        <v>0</v>
      </c>
      <c r="S200" s="96"/>
      <c r="T200" s="96"/>
      <c r="U200" s="96"/>
      <c r="V200" s="96"/>
      <c r="W200" s="156">
        <v>15</v>
      </c>
      <c r="X200" s="206">
        <v>137.44999999999999</v>
      </c>
    </row>
    <row r="201" spans="1:24" ht="45">
      <c r="A201" s="17" t="s">
        <v>1298</v>
      </c>
      <c r="B201" s="12" t="s">
        <v>1299</v>
      </c>
      <c r="C201" s="17" t="s">
        <v>202</v>
      </c>
      <c r="D201" s="18" t="s">
        <v>1205</v>
      </c>
      <c r="E201" s="19">
        <f t="shared" si="26"/>
        <v>5.6240000000000006</v>
      </c>
      <c r="F201" s="19">
        <v>7.4</v>
      </c>
      <c r="G201" s="19">
        <f t="shared" si="27"/>
        <v>7.01</v>
      </c>
      <c r="H201" s="19">
        <f t="shared" si="28"/>
        <v>35.049999999999997</v>
      </c>
      <c r="I201" s="17" t="s">
        <v>25</v>
      </c>
      <c r="J201" s="80">
        <v>89412</v>
      </c>
      <c r="K201" s="84">
        <v>2.5</v>
      </c>
      <c r="L201" s="96">
        <v>17.53</v>
      </c>
      <c r="M201" s="96">
        <v>7.6718267632862354</v>
      </c>
      <c r="N201" s="96">
        <v>19.18</v>
      </c>
      <c r="O201" s="84"/>
      <c r="P201" s="96">
        <v>0</v>
      </c>
      <c r="Q201" s="84"/>
      <c r="R201" s="161">
        <v>0</v>
      </c>
      <c r="S201" s="96"/>
      <c r="T201" s="96"/>
      <c r="U201" s="96"/>
      <c r="V201" s="96"/>
      <c r="W201" s="156">
        <v>5</v>
      </c>
      <c r="X201" s="206">
        <v>36.71</v>
      </c>
    </row>
    <row r="202" spans="1:24" ht="30">
      <c r="A202" s="17" t="s">
        <v>1300</v>
      </c>
      <c r="B202" s="17" t="s">
        <v>1301</v>
      </c>
      <c r="C202" s="17" t="s">
        <v>202</v>
      </c>
      <c r="D202" s="18" t="s">
        <v>1205</v>
      </c>
      <c r="E202" s="19">
        <f t="shared" si="26"/>
        <v>6.9008000000000003</v>
      </c>
      <c r="F202" s="19">
        <v>9.08</v>
      </c>
      <c r="G202" s="19">
        <f t="shared" si="27"/>
        <v>8.61</v>
      </c>
      <c r="H202" s="19">
        <f t="shared" si="28"/>
        <v>43.05</v>
      </c>
      <c r="I202" s="17" t="s">
        <v>25</v>
      </c>
      <c r="J202" s="80">
        <v>89395</v>
      </c>
      <c r="K202" s="84">
        <v>2.5</v>
      </c>
      <c r="L202" s="96">
        <v>21.53</v>
      </c>
      <c r="M202" s="96">
        <v>9.4228856536226075</v>
      </c>
      <c r="N202" s="96">
        <v>23.56</v>
      </c>
      <c r="O202" s="84"/>
      <c r="P202" s="96">
        <v>0</v>
      </c>
      <c r="Q202" s="84"/>
      <c r="R202" s="161">
        <v>0</v>
      </c>
      <c r="S202" s="96"/>
      <c r="T202" s="96"/>
      <c r="U202" s="96"/>
      <c r="V202" s="96"/>
      <c r="W202" s="156">
        <v>5</v>
      </c>
      <c r="X202" s="206">
        <v>45.09</v>
      </c>
    </row>
    <row r="203" spans="1:24" ht="30">
      <c r="A203" s="17" t="s">
        <v>1302</v>
      </c>
      <c r="B203" s="17" t="s">
        <v>1303</v>
      </c>
      <c r="C203" s="17" t="s">
        <v>202</v>
      </c>
      <c r="D203" s="18" t="s">
        <v>1066</v>
      </c>
      <c r="E203" s="19">
        <f t="shared" si="26"/>
        <v>10.5868</v>
      </c>
      <c r="F203" s="19">
        <v>13.93</v>
      </c>
      <c r="G203" s="19">
        <f t="shared" si="27"/>
        <v>13.2</v>
      </c>
      <c r="H203" s="19">
        <f t="shared" si="28"/>
        <v>132</v>
      </c>
      <c r="I203" s="17" t="s">
        <v>25</v>
      </c>
      <c r="J203" s="80">
        <v>89398</v>
      </c>
      <c r="K203" s="84">
        <v>5</v>
      </c>
      <c r="L203" s="96">
        <v>66</v>
      </c>
      <c r="M203" s="96">
        <v>14.446235845275078</v>
      </c>
      <c r="N203" s="96">
        <v>72.23</v>
      </c>
      <c r="O203" s="84"/>
      <c r="P203" s="96">
        <v>0</v>
      </c>
      <c r="Q203" s="84"/>
      <c r="R203" s="161">
        <v>0</v>
      </c>
      <c r="S203" s="96"/>
      <c r="T203" s="96"/>
      <c r="U203" s="96"/>
      <c r="V203" s="96"/>
      <c r="W203" s="156">
        <v>10</v>
      </c>
      <c r="X203" s="206">
        <v>138.23000000000002</v>
      </c>
    </row>
    <row r="204" spans="1:24" ht="45">
      <c r="A204" s="17" t="s">
        <v>1304</v>
      </c>
      <c r="B204" s="12" t="s">
        <v>1305</v>
      </c>
      <c r="C204" s="17" t="s">
        <v>202</v>
      </c>
      <c r="D204" s="18" t="s">
        <v>1297</v>
      </c>
      <c r="E204" s="19">
        <f t="shared" si="26"/>
        <v>7.0148000000000001</v>
      </c>
      <c r="F204" s="19">
        <v>9.23</v>
      </c>
      <c r="G204" s="19">
        <f t="shared" si="27"/>
        <v>8.75</v>
      </c>
      <c r="H204" s="19">
        <f t="shared" si="28"/>
        <v>131.25</v>
      </c>
      <c r="I204" s="17" t="s">
        <v>25</v>
      </c>
      <c r="J204" s="80">
        <v>89367</v>
      </c>
      <c r="K204" s="84">
        <v>7.5</v>
      </c>
      <c r="L204" s="96">
        <v>65.63</v>
      </c>
      <c r="M204" s="96">
        <v>9.5761033065270418</v>
      </c>
      <c r="N204" s="96">
        <v>71.819999999999993</v>
      </c>
      <c r="O204" s="84"/>
      <c r="P204" s="96">
        <v>0</v>
      </c>
      <c r="Q204" s="84"/>
      <c r="R204" s="161">
        <v>0</v>
      </c>
      <c r="S204" s="96"/>
      <c r="T204" s="96"/>
      <c r="U204" s="96"/>
      <c r="V204" s="96"/>
      <c r="W204" s="156">
        <v>15</v>
      </c>
      <c r="X204" s="206">
        <v>137.44999999999999</v>
      </c>
    </row>
    <row r="205" spans="1:24" ht="45">
      <c r="A205" s="17" t="s">
        <v>1306</v>
      </c>
      <c r="B205" s="12" t="s">
        <v>1307</v>
      </c>
      <c r="C205" s="17" t="s">
        <v>202</v>
      </c>
      <c r="D205" s="18" t="s">
        <v>1185</v>
      </c>
      <c r="E205" s="19">
        <f t="shared" si="26"/>
        <v>13.239200000000002</v>
      </c>
      <c r="F205" s="19">
        <v>17.420000000000002</v>
      </c>
      <c r="G205" s="19">
        <f t="shared" si="27"/>
        <v>16.510000000000002</v>
      </c>
      <c r="H205" s="19">
        <f t="shared" si="28"/>
        <v>495.3</v>
      </c>
      <c r="I205" s="17" t="s">
        <v>25</v>
      </c>
      <c r="J205" s="80">
        <v>89396</v>
      </c>
      <c r="K205" s="84">
        <v>15</v>
      </c>
      <c r="L205" s="96">
        <v>247.65</v>
      </c>
      <c r="M205" s="96">
        <v>18.068738924658454</v>
      </c>
      <c r="N205" s="96">
        <v>271.02999999999997</v>
      </c>
      <c r="O205" s="84"/>
      <c r="P205" s="96">
        <v>0</v>
      </c>
      <c r="Q205" s="84"/>
      <c r="R205" s="161">
        <v>0</v>
      </c>
      <c r="S205" s="96"/>
      <c r="T205" s="96"/>
      <c r="U205" s="96"/>
      <c r="V205" s="96"/>
      <c r="W205" s="156">
        <v>30</v>
      </c>
      <c r="X205" s="206">
        <v>518.67999999999995</v>
      </c>
    </row>
    <row r="206" spans="1:24" ht="45">
      <c r="A206" s="21">
        <v>40281</v>
      </c>
      <c r="B206" s="12" t="s">
        <v>1308</v>
      </c>
      <c r="C206" s="17" t="s">
        <v>202</v>
      </c>
      <c r="D206" s="18" t="s">
        <v>1309</v>
      </c>
      <c r="E206" s="19">
        <f t="shared" si="26"/>
        <v>54.537600000000005</v>
      </c>
      <c r="F206" s="19">
        <v>71.760000000000005</v>
      </c>
      <c r="G206" s="19">
        <f t="shared" si="27"/>
        <v>68.02</v>
      </c>
      <c r="H206" s="19">
        <f t="shared" si="28"/>
        <v>1224.3599999999999</v>
      </c>
      <c r="I206" s="17" t="s">
        <v>25</v>
      </c>
      <c r="J206" s="80">
        <v>89986</v>
      </c>
      <c r="K206" s="84">
        <v>9</v>
      </c>
      <c r="L206" s="96">
        <v>612.17999999999995</v>
      </c>
      <c r="M206" s="96">
        <v>74.441891075425062</v>
      </c>
      <c r="N206" s="96">
        <v>669.98</v>
      </c>
      <c r="O206" s="84"/>
      <c r="P206" s="96">
        <v>0</v>
      </c>
      <c r="Q206" s="84"/>
      <c r="R206" s="161">
        <v>0</v>
      </c>
      <c r="S206" s="96"/>
      <c r="T206" s="96"/>
      <c r="U206" s="96"/>
      <c r="V206" s="96"/>
      <c r="W206" s="156">
        <v>18</v>
      </c>
      <c r="X206" s="206">
        <v>1282.1599999999999</v>
      </c>
    </row>
    <row r="207" spans="1:24" ht="45">
      <c r="A207" s="21">
        <v>40646</v>
      </c>
      <c r="B207" s="12" t="s">
        <v>1310</v>
      </c>
      <c r="C207" s="17" t="s">
        <v>202</v>
      </c>
      <c r="D207" s="18" t="s">
        <v>1311</v>
      </c>
      <c r="E207" s="19">
        <f t="shared" si="26"/>
        <v>7.9572000000000003</v>
      </c>
      <c r="F207" s="19">
        <v>10.47</v>
      </c>
      <c r="G207" s="19">
        <f t="shared" si="27"/>
        <v>9.93</v>
      </c>
      <c r="H207" s="19">
        <f t="shared" si="28"/>
        <v>278.04000000000002</v>
      </c>
      <c r="I207" s="17" t="s">
        <v>25</v>
      </c>
      <c r="J207" s="80">
        <v>86885</v>
      </c>
      <c r="K207" s="84">
        <v>14</v>
      </c>
      <c r="L207" s="96">
        <v>139.02000000000001</v>
      </c>
      <c r="M207" s="96">
        <v>10.867509238150117</v>
      </c>
      <c r="N207" s="96">
        <v>152.15</v>
      </c>
      <c r="O207" s="84"/>
      <c r="P207" s="96">
        <v>0</v>
      </c>
      <c r="Q207" s="84"/>
      <c r="R207" s="161">
        <v>0</v>
      </c>
      <c r="S207" s="96"/>
      <c r="T207" s="96"/>
      <c r="U207" s="96"/>
      <c r="V207" s="96"/>
      <c r="W207" s="156">
        <v>28</v>
      </c>
      <c r="X207" s="206">
        <v>291.17</v>
      </c>
    </row>
    <row r="208" spans="1:24">
      <c r="A208" s="21">
        <v>41012</v>
      </c>
      <c r="B208" s="17" t="s">
        <v>1312</v>
      </c>
      <c r="C208" s="17" t="s">
        <v>202</v>
      </c>
      <c r="D208" s="18" t="s">
        <v>1049</v>
      </c>
      <c r="E208" s="19">
        <f t="shared" si="26"/>
        <v>1095.3044</v>
      </c>
      <c r="F208" s="19">
        <v>1441.19</v>
      </c>
      <c r="G208" s="19">
        <f t="shared" si="27"/>
        <v>1366.17</v>
      </c>
      <c r="H208" s="19">
        <f t="shared" si="28"/>
        <v>2732.34</v>
      </c>
      <c r="I208" s="17" t="s">
        <v>25</v>
      </c>
      <c r="J208" s="80">
        <v>734</v>
      </c>
      <c r="K208" s="84"/>
      <c r="L208" s="96"/>
      <c r="M208" s="96">
        <v>1495.1525776317769</v>
      </c>
      <c r="N208" s="96">
        <v>2990.31</v>
      </c>
      <c r="O208" s="84"/>
      <c r="P208" s="96">
        <v>0</v>
      </c>
      <c r="Q208" s="84"/>
      <c r="R208" s="161">
        <v>0</v>
      </c>
      <c r="S208" s="96"/>
      <c r="T208" s="96"/>
      <c r="U208" s="96"/>
      <c r="V208" s="96"/>
      <c r="W208" s="156">
        <v>2</v>
      </c>
      <c r="X208" s="206">
        <v>2990.31</v>
      </c>
    </row>
    <row r="209" spans="1:25" ht="30">
      <c r="A209" s="21">
        <v>41377</v>
      </c>
      <c r="B209" s="17" t="s">
        <v>1313</v>
      </c>
      <c r="C209" s="17" t="s">
        <v>202</v>
      </c>
      <c r="D209" s="18" t="s">
        <v>1063</v>
      </c>
      <c r="E209" s="19">
        <f t="shared" si="26"/>
        <v>827.8907999999999</v>
      </c>
      <c r="F209" s="19">
        <v>1089.33</v>
      </c>
      <c r="G209" s="19">
        <f t="shared" si="27"/>
        <v>1032.6300000000001</v>
      </c>
      <c r="H209" s="19">
        <f t="shared" si="28"/>
        <v>1032.6300000000001</v>
      </c>
      <c r="I209" s="17" t="s">
        <v>25</v>
      </c>
      <c r="J209" s="80">
        <v>102609</v>
      </c>
      <c r="K209" s="84"/>
      <c r="L209" s="96"/>
      <c r="M209" s="96">
        <v>1130.1224637050309</v>
      </c>
      <c r="N209" s="96">
        <v>1130.1199999999999</v>
      </c>
      <c r="O209" s="84"/>
      <c r="P209" s="96">
        <v>0</v>
      </c>
      <c r="Q209" s="116">
        <v>1</v>
      </c>
      <c r="R209" s="161">
        <v>1130.1199999999999</v>
      </c>
      <c r="S209" s="96"/>
      <c r="T209" s="96"/>
      <c r="U209" s="96"/>
      <c r="V209" s="96"/>
      <c r="W209" s="156">
        <v>0</v>
      </c>
      <c r="X209" s="206">
        <v>0</v>
      </c>
    </row>
    <row r="210" spans="1:25" ht="30">
      <c r="A210" s="21">
        <v>41743</v>
      </c>
      <c r="B210" s="17" t="s">
        <v>1760</v>
      </c>
      <c r="C210" s="17" t="s">
        <v>202</v>
      </c>
      <c r="D210" s="18"/>
      <c r="E210" s="19">
        <f>Y210*(1-$Y$12)</f>
        <v>1950.5096000000001</v>
      </c>
      <c r="F210" s="19">
        <v>1089.33</v>
      </c>
      <c r="G210" s="19">
        <f t="shared" ref="G210" si="29">ROUND(E210*1.2473,2)</f>
        <v>2432.87</v>
      </c>
      <c r="H210" s="19"/>
      <c r="I210" s="17" t="s">
        <v>25</v>
      </c>
      <c r="J210" s="80">
        <v>102617</v>
      </c>
      <c r="K210" s="84"/>
      <c r="L210" s="96"/>
      <c r="M210" s="96">
        <v>2662.5616515829074</v>
      </c>
      <c r="N210" s="96">
        <v>0</v>
      </c>
      <c r="O210" s="116">
        <v>1</v>
      </c>
      <c r="P210" s="96">
        <v>2662.56</v>
      </c>
      <c r="Q210" s="116"/>
      <c r="R210" s="161"/>
      <c r="S210" s="96"/>
      <c r="T210" s="96"/>
      <c r="U210" s="96"/>
      <c r="V210" s="96"/>
      <c r="W210" s="156">
        <v>1</v>
      </c>
      <c r="X210" s="206">
        <v>2662.56</v>
      </c>
      <c r="Y210" s="11">
        <f>2566.46</f>
        <v>2566.46</v>
      </c>
    </row>
    <row r="211" spans="1:25">
      <c r="A211" s="12"/>
      <c r="B211" s="12"/>
      <c r="C211" s="12"/>
      <c r="D211" s="13"/>
      <c r="E211" s="14"/>
      <c r="F211" s="14"/>
      <c r="G211" s="14"/>
      <c r="H211" s="14"/>
      <c r="I211" s="12"/>
      <c r="J211" s="76"/>
      <c r="K211" s="81"/>
      <c r="L211" s="96"/>
      <c r="M211" s="96"/>
      <c r="N211" s="96"/>
      <c r="O211" s="81"/>
      <c r="P211" s="96"/>
      <c r="Q211" s="81"/>
      <c r="R211" s="161"/>
      <c r="S211" s="96"/>
      <c r="T211" s="96"/>
      <c r="U211" s="96"/>
      <c r="V211" s="96"/>
      <c r="W211" s="156"/>
      <c r="X211" s="129"/>
    </row>
    <row r="212" spans="1:25" s="110" customFormat="1" ht="15.75">
      <c r="A212" s="131" t="s">
        <v>1719</v>
      </c>
      <c r="B212" s="102" t="s">
        <v>967</v>
      </c>
      <c r="C212" s="103"/>
      <c r="D212" s="104"/>
      <c r="E212" s="105"/>
      <c r="F212" s="105"/>
      <c r="G212" s="105"/>
      <c r="H212" s="108">
        <f>SUM(H213:H225)</f>
        <v>15904.390000000001</v>
      </c>
      <c r="I212" s="103"/>
      <c r="J212" s="106"/>
      <c r="K212" s="107"/>
      <c r="L212" s="108">
        <f>SUM(L213:L225)</f>
        <v>5093.43</v>
      </c>
      <c r="M212" s="132"/>
      <c r="N212" s="108">
        <v>11831.650000000001</v>
      </c>
      <c r="O212" s="107"/>
      <c r="P212" s="108">
        <v>3719.47</v>
      </c>
      <c r="Q212" s="107"/>
      <c r="R212" s="162">
        <v>0</v>
      </c>
      <c r="S212" s="108"/>
      <c r="T212" s="108"/>
      <c r="U212" s="108"/>
      <c r="V212" s="108"/>
      <c r="W212" s="169"/>
      <c r="X212" s="108">
        <v>20644.550000000003</v>
      </c>
    </row>
    <row r="213" spans="1:25" ht="45">
      <c r="A213" s="17" t="s">
        <v>1314</v>
      </c>
      <c r="B213" s="12" t="s">
        <v>1315</v>
      </c>
      <c r="C213" s="17" t="s">
        <v>49</v>
      </c>
      <c r="D213" s="18" t="s">
        <v>1316</v>
      </c>
      <c r="E213" s="19">
        <f t="shared" ref="E213:E225" si="30">F213*(1-$Y$12)</f>
        <v>11.194800000000001</v>
      </c>
      <c r="F213" s="19">
        <v>14.73</v>
      </c>
      <c r="G213" s="19">
        <f t="shared" ref="G213:G225" si="31">ROUND(E213*1.2473,2)</f>
        <v>13.96</v>
      </c>
      <c r="H213" s="19">
        <f t="shared" ref="H213:H225" si="32">ROUND(D213*G213,2)</f>
        <v>1116.8</v>
      </c>
      <c r="I213" s="17" t="s">
        <v>25</v>
      </c>
      <c r="J213" s="80">
        <v>89711</v>
      </c>
      <c r="K213" s="84">
        <v>40</v>
      </c>
      <c r="L213" s="96">
        <v>558.4</v>
      </c>
      <c r="M213" s="96">
        <v>15.277988818184857</v>
      </c>
      <c r="N213" s="96">
        <v>611.12</v>
      </c>
      <c r="O213" s="84"/>
      <c r="P213" s="96">
        <v>0</v>
      </c>
      <c r="Q213" s="84"/>
      <c r="R213" s="161">
        <v>0</v>
      </c>
      <c r="S213" s="96"/>
      <c r="T213" s="96"/>
      <c r="U213" s="96"/>
      <c r="V213" s="96"/>
      <c r="W213" s="156">
        <v>80</v>
      </c>
      <c r="X213" s="206">
        <v>1169.52</v>
      </c>
    </row>
    <row r="214" spans="1:25" ht="45">
      <c r="A214" s="17" t="s">
        <v>1317</v>
      </c>
      <c r="B214" s="12" t="s">
        <v>1318</v>
      </c>
      <c r="C214" s="17" t="s">
        <v>49</v>
      </c>
      <c r="D214" s="18" t="s">
        <v>1319</v>
      </c>
      <c r="E214" s="19">
        <f t="shared" si="30"/>
        <v>17.160799999999998</v>
      </c>
      <c r="F214" s="19">
        <v>22.58</v>
      </c>
      <c r="G214" s="19">
        <f t="shared" si="31"/>
        <v>21.4</v>
      </c>
      <c r="H214" s="19">
        <f t="shared" si="32"/>
        <v>1070</v>
      </c>
      <c r="I214" s="17" t="s">
        <v>25</v>
      </c>
      <c r="J214" s="80">
        <v>89712</v>
      </c>
      <c r="K214" s="84">
        <v>25</v>
      </c>
      <c r="L214" s="96">
        <v>535</v>
      </c>
      <c r="M214" s="96">
        <v>23.420412658248992</v>
      </c>
      <c r="N214" s="96">
        <v>585.51</v>
      </c>
      <c r="O214" s="84"/>
      <c r="P214" s="96">
        <v>0</v>
      </c>
      <c r="Q214" s="84"/>
      <c r="R214" s="161">
        <v>0</v>
      </c>
      <c r="S214" s="96"/>
      <c r="T214" s="96"/>
      <c r="U214" s="96"/>
      <c r="V214" s="96"/>
      <c r="W214" s="156">
        <v>50</v>
      </c>
      <c r="X214" s="206">
        <v>1120.51</v>
      </c>
    </row>
    <row r="215" spans="1:25" ht="45">
      <c r="A215" s="17" t="s">
        <v>1320</v>
      </c>
      <c r="B215" s="12" t="s">
        <v>1321</v>
      </c>
      <c r="C215" s="17" t="s">
        <v>49</v>
      </c>
      <c r="D215" s="18" t="s">
        <v>1170</v>
      </c>
      <c r="E215" s="19">
        <f t="shared" si="30"/>
        <v>33.212000000000003</v>
      </c>
      <c r="F215" s="19">
        <v>43.7</v>
      </c>
      <c r="G215" s="19">
        <f t="shared" si="31"/>
        <v>41.43</v>
      </c>
      <c r="H215" s="19">
        <f t="shared" si="32"/>
        <v>6214.5</v>
      </c>
      <c r="I215" s="17" t="s">
        <v>25</v>
      </c>
      <c r="J215" s="80">
        <v>89714</v>
      </c>
      <c r="K215" s="84">
        <v>75</v>
      </c>
      <c r="L215" s="96">
        <v>3107.25</v>
      </c>
      <c r="M215" s="96">
        <v>45.341481141647463</v>
      </c>
      <c r="N215" s="96">
        <v>3400.61</v>
      </c>
      <c r="O215" s="84"/>
      <c r="P215" s="96">
        <v>0</v>
      </c>
      <c r="Q215" s="84"/>
      <c r="R215" s="161">
        <v>0</v>
      </c>
      <c r="S215" s="96"/>
      <c r="T215" s="96"/>
      <c r="U215" s="96"/>
      <c r="V215" s="96"/>
      <c r="W215" s="156">
        <v>150</v>
      </c>
      <c r="X215" s="206">
        <v>6507.8600000000006</v>
      </c>
    </row>
    <row r="216" spans="1:25" ht="30">
      <c r="A216" s="17" t="s">
        <v>1322</v>
      </c>
      <c r="B216" s="17" t="s">
        <v>1323</v>
      </c>
      <c r="C216" s="17" t="s">
        <v>202</v>
      </c>
      <c r="D216" s="18" t="s">
        <v>1297</v>
      </c>
      <c r="E216" s="19">
        <f t="shared" si="30"/>
        <v>4.2636000000000003</v>
      </c>
      <c r="F216" s="19">
        <v>5.61</v>
      </c>
      <c r="G216" s="19">
        <f t="shared" si="31"/>
        <v>5.32</v>
      </c>
      <c r="H216" s="19">
        <f t="shared" si="32"/>
        <v>79.8</v>
      </c>
      <c r="I216" s="17" t="s">
        <v>25</v>
      </c>
      <c r="J216" s="80">
        <v>89726</v>
      </c>
      <c r="K216" s="84">
        <v>7.5</v>
      </c>
      <c r="L216" s="96">
        <v>39.9</v>
      </c>
      <c r="M216" s="96">
        <v>5.8222708103684413</v>
      </c>
      <c r="N216" s="96">
        <v>43.67</v>
      </c>
      <c r="O216" s="84"/>
      <c r="P216" s="96">
        <v>0</v>
      </c>
      <c r="Q216" s="84"/>
      <c r="R216" s="161">
        <v>0</v>
      </c>
      <c r="S216" s="96"/>
      <c r="T216" s="96"/>
      <c r="U216" s="96"/>
      <c r="V216" s="96"/>
      <c r="W216" s="156">
        <v>15</v>
      </c>
      <c r="X216" s="206">
        <v>83.57</v>
      </c>
    </row>
    <row r="217" spans="1:25" ht="30">
      <c r="A217" s="17" t="s">
        <v>1324</v>
      </c>
      <c r="B217" s="17" t="s">
        <v>1325</v>
      </c>
      <c r="C217" s="17" t="s">
        <v>202</v>
      </c>
      <c r="D217" s="18" t="s">
        <v>1066</v>
      </c>
      <c r="E217" s="19">
        <f t="shared" si="30"/>
        <v>7.1516000000000002</v>
      </c>
      <c r="F217" s="19">
        <v>9.41</v>
      </c>
      <c r="G217" s="19">
        <f t="shared" si="31"/>
        <v>8.92</v>
      </c>
      <c r="H217" s="19">
        <f t="shared" si="32"/>
        <v>89.2</v>
      </c>
      <c r="I217" s="17" t="s">
        <v>25</v>
      </c>
      <c r="J217" s="80">
        <v>89732</v>
      </c>
      <c r="K217" s="84">
        <v>5</v>
      </c>
      <c r="L217" s="96">
        <v>44.6</v>
      </c>
      <c r="M217" s="96">
        <v>9.76215331362528</v>
      </c>
      <c r="N217" s="96">
        <v>48.81</v>
      </c>
      <c r="O217" s="84"/>
      <c r="P217" s="96">
        <v>0</v>
      </c>
      <c r="Q217" s="84"/>
      <c r="R217" s="161">
        <v>0</v>
      </c>
      <c r="S217" s="96"/>
      <c r="T217" s="96"/>
      <c r="U217" s="96"/>
      <c r="V217" s="96"/>
      <c r="W217" s="156">
        <v>10</v>
      </c>
      <c r="X217" s="206">
        <v>93.41</v>
      </c>
    </row>
    <row r="218" spans="1:25" ht="30">
      <c r="A218" s="17" t="s">
        <v>1326</v>
      </c>
      <c r="B218" s="17" t="s">
        <v>1327</v>
      </c>
      <c r="C218" s="17" t="s">
        <v>202</v>
      </c>
      <c r="D218" s="18" t="s">
        <v>1328</v>
      </c>
      <c r="E218" s="19">
        <f t="shared" si="30"/>
        <v>6.1559999999999997</v>
      </c>
      <c r="F218" s="19">
        <v>8.1</v>
      </c>
      <c r="G218" s="19">
        <f t="shared" si="31"/>
        <v>7.68</v>
      </c>
      <c r="H218" s="19">
        <f t="shared" si="32"/>
        <v>307.2</v>
      </c>
      <c r="I218" s="17" t="s">
        <v>25</v>
      </c>
      <c r="J218" s="80">
        <v>89724</v>
      </c>
      <c r="K218" s="84">
        <v>20</v>
      </c>
      <c r="L218" s="96">
        <v>153.6</v>
      </c>
      <c r="M218" s="96">
        <v>8.4050826736145918</v>
      </c>
      <c r="N218" s="96">
        <v>168.1</v>
      </c>
      <c r="O218" s="84"/>
      <c r="P218" s="96">
        <v>0</v>
      </c>
      <c r="Q218" s="84"/>
      <c r="R218" s="161">
        <v>0</v>
      </c>
      <c r="S218" s="96"/>
      <c r="T218" s="96"/>
      <c r="U218" s="96"/>
      <c r="V218" s="96"/>
      <c r="W218" s="156">
        <v>40</v>
      </c>
      <c r="X218" s="206">
        <v>321.7</v>
      </c>
    </row>
    <row r="219" spans="1:25" ht="30">
      <c r="A219" s="17" t="s">
        <v>1329</v>
      </c>
      <c r="B219" s="17" t="s">
        <v>1330</v>
      </c>
      <c r="C219" s="17" t="s">
        <v>202</v>
      </c>
      <c r="D219" s="18" t="s">
        <v>1215</v>
      </c>
      <c r="E219" s="19">
        <f t="shared" si="30"/>
        <v>6.7032000000000007</v>
      </c>
      <c r="F219" s="19">
        <v>8.82</v>
      </c>
      <c r="G219" s="19">
        <f t="shared" si="31"/>
        <v>8.36</v>
      </c>
      <c r="H219" s="19">
        <f t="shared" si="32"/>
        <v>167.2</v>
      </c>
      <c r="I219" s="17" t="s">
        <v>25</v>
      </c>
      <c r="J219" s="80">
        <v>89731</v>
      </c>
      <c r="K219" s="84">
        <v>10</v>
      </c>
      <c r="L219" s="96">
        <v>83.6</v>
      </c>
      <c r="M219" s="96">
        <v>9.1492827020075502</v>
      </c>
      <c r="N219" s="96">
        <v>91.49</v>
      </c>
      <c r="O219" s="84"/>
      <c r="P219" s="96">
        <v>0</v>
      </c>
      <c r="Q219" s="84"/>
      <c r="R219" s="161">
        <v>0</v>
      </c>
      <c r="S219" s="96"/>
      <c r="T219" s="96"/>
      <c r="U219" s="96"/>
      <c r="V219" s="96"/>
      <c r="W219" s="156">
        <v>20</v>
      </c>
      <c r="X219" s="206">
        <v>175.08999999999997</v>
      </c>
    </row>
    <row r="220" spans="1:25" ht="30">
      <c r="A220" s="17" t="s">
        <v>1331</v>
      </c>
      <c r="B220" s="17" t="s">
        <v>1332</v>
      </c>
      <c r="C220" s="17" t="s">
        <v>202</v>
      </c>
      <c r="D220" s="18" t="s">
        <v>1215</v>
      </c>
      <c r="E220" s="19">
        <f t="shared" si="30"/>
        <v>15.352</v>
      </c>
      <c r="F220" s="19">
        <v>20.2</v>
      </c>
      <c r="G220" s="19">
        <f t="shared" si="31"/>
        <v>19.149999999999999</v>
      </c>
      <c r="H220" s="19">
        <f t="shared" si="32"/>
        <v>383</v>
      </c>
      <c r="I220" s="17" t="s">
        <v>25</v>
      </c>
      <c r="J220" s="80">
        <v>89744</v>
      </c>
      <c r="K220" s="84">
        <v>10</v>
      </c>
      <c r="L220" s="96">
        <v>191.5</v>
      </c>
      <c r="M220" s="96">
        <v>20.957986093713465</v>
      </c>
      <c r="N220" s="96">
        <v>209.58</v>
      </c>
      <c r="O220" s="84"/>
      <c r="P220" s="96">
        <v>0</v>
      </c>
      <c r="Q220" s="84"/>
      <c r="R220" s="161">
        <v>0</v>
      </c>
      <c r="S220" s="96"/>
      <c r="T220" s="96"/>
      <c r="U220" s="96"/>
      <c r="V220" s="96"/>
      <c r="W220" s="156">
        <v>20</v>
      </c>
      <c r="X220" s="206">
        <v>401.08000000000004</v>
      </c>
    </row>
    <row r="221" spans="1:25" ht="30">
      <c r="A221" s="17" t="s">
        <v>1333</v>
      </c>
      <c r="B221" s="17" t="s">
        <v>1334</v>
      </c>
      <c r="C221" s="17" t="s">
        <v>202</v>
      </c>
      <c r="D221" s="18" t="s">
        <v>1297</v>
      </c>
      <c r="E221" s="19">
        <f t="shared" si="30"/>
        <v>12.045999999999999</v>
      </c>
      <c r="F221" s="19">
        <v>15.85</v>
      </c>
      <c r="G221" s="19">
        <f t="shared" si="31"/>
        <v>15.02</v>
      </c>
      <c r="H221" s="19">
        <f t="shared" si="32"/>
        <v>225.3</v>
      </c>
      <c r="I221" s="17" t="s">
        <v>25</v>
      </c>
      <c r="J221" s="80">
        <v>89778</v>
      </c>
      <c r="K221" s="84">
        <v>7.5</v>
      </c>
      <c r="L221" s="96">
        <v>112.65</v>
      </c>
      <c r="M221" s="96">
        <v>16.438065333032704</v>
      </c>
      <c r="N221" s="96">
        <v>123.29</v>
      </c>
      <c r="O221" s="84"/>
      <c r="P221" s="96">
        <v>0</v>
      </c>
      <c r="Q221" s="84"/>
      <c r="R221" s="161">
        <v>0</v>
      </c>
      <c r="S221" s="96"/>
      <c r="T221" s="96"/>
      <c r="U221" s="96"/>
      <c r="V221" s="96"/>
      <c r="W221" s="156">
        <v>15</v>
      </c>
      <c r="X221" s="206">
        <v>235.94</v>
      </c>
    </row>
    <row r="222" spans="1:25" ht="45">
      <c r="A222" s="21">
        <v>40311</v>
      </c>
      <c r="B222" s="12" t="s">
        <v>1335</v>
      </c>
      <c r="C222" s="17" t="s">
        <v>202</v>
      </c>
      <c r="D222" s="18" t="s">
        <v>1297</v>
      </c>
      <c r="E222" s="19">
        <f t="shared" si="30"/>
        <v>14.310799999999999</v>
      </c>
      <c r="F222" s="19">
        <v>18.829999999999998</v>
      </c>
      <c r="G222" s="19">
        <f t="shared" si="31"/>
        <v>17.850000000000001</v>
      </c>
      <c r="H222" s="19">
        <f t="shared" si="32"/>
        <v>267.75</v>
      </c>
      <c r="I222" s="17" t="s">
        <v>25</v>
      </c>
      <c r="J222" s="80">
        <v>89482</v>
      </c>
      <c r="K222" s="84">
        <v>7.5</v>
      </c>
      <c r="L222" s="96">
        <v>133.88</v>
      </c>
      <c r="M222" s="96">
        <v>19.535250745315167</v>
      </c>
      <c r="N222" s="96">
        <v>146.51</v>
      </c>
      <c r="O222" s="84"/>
      <c r="P222" s="96">
        <v>0</v>
      </c>
      <c r="Q222" s="84"/>
      <c r="R222" s="161">
        <v>0</v>
      </c>
      <c r="S222" s="96"/>
      <c r="T222" s="96"/>
      <c r="U222" s="96"/>
      <c r="V222" s="96"/>
      <c r="W222" s="156">
        <v>15</v>
      </c>
      <c r="X222" s="206">
        <v>280.39</v>
      </c>
    </row>
    <row r="223" spans="1:25" ht="30">
      <c r="A223" s="21">
        <v>40676</v>
      </c>
      <c r="B223" s="17" t="s">
        <v>1336</v>
      </c>
      <c r="C223" s="17" t="s">
        <v>202</v>
      </c>
      <c r="D223" s="18" t="s">
        <v>1297</v>
      </c>
      <c r="E223" s="19">
        <f t="shared" si="30"/>
        <v>14.219600000000002</v>
      </c>
      <c r="F223" s="19">
        <v>18.71</v>
      </c>
      <c r="G223" s="19">
        <f t="shared" si="31"/>
        <v>17.739999999999998</v>
      </c>
      <c r="H223" s="19">
        <f t="shared" si="32"/>
        <v>266.10000000000002</v>
      </c>
      <c r="I223" s="17" t="s">
        <v>25</v>
      </c>
      <c r="J223" s="80">
        <v>86882</v>
      </c>
      <c r="K223" s="84">
        <v>7.5</v>
      </c>
      <c r="L223" s="96">
        <v>133.05000000000001</v>
      </c>
      <c r="M223" s="96">
        <v>19.414865446604537</v>
      </c>
      <c r="N223" s="96">
        <v>145.61000000000001</v>
      </c>
      <c r="O223" s="84"/>
      <c r="P223" s="96">
        <v>0</v>
      </c>
      <c r="Q223" s="84"/>
      <c r="R223" s="161">
        <v>0</v>
      </c>
      <c r="S223" s="96"/>
      <c r="T223" s="96"/>
      <c r="U223" s="96"/>
      <c r="V223" s="96"/>
      <c r="W223" s="156">
        <v>15</v>
      </c>
      <c r="X223" s="206">
        <v>278.66000000000003</v>
      </c>
    </row>
    <row r="224" spans="1:25" ht="45">
      <c r="A224" s="21">
        <v>41042</v>
      </c>
      <c r="B224" s="12" t="s">
        <v>1337</v>
      </c>
      <c r="C224" s="17" t="s">
        <v>202</v>
      </c>
      <c r="D224" s="18" t="s">
        <v>1066</v>
      </c>
      <c r="E224" s="19">
        <f t="shared" si="30"/>
        <v>272.47519999999997</v>
      </c>
      <c r="F224" s="19">
        <v>358.52</v>
      </c>
      <c r="G224" s="19">
        <f t="shared" si="31"/>
        <v>339.86</v>
      </c>
      <c r="H224" s="19">
        <f t="shared" si="32"/>
        <v>3398.6</v>
      </c>
      <c r="I224" s="17" t="s">
        <v>25</v>
      </c>
      <c r="J224" s="80">
        <v>97975</v>
      </c>
      <c r="K224" s="84">
        <v>0</v>
      </c>
      <c r="L224" s="96">
        <v>0</v>
      </c>
      <c r="M224" s="96">
        <v>371.94679654357492</v>
      </c>
      <c r="N224" s="96">
        <v>3719.47</v>
      </c>
      <c r="O224" s="116">
        <v>10</v>
      </c>
      <c r="P224" s="96">
        <v>3719.47</v>
      </c>
      <c r="Q224" s="84"/>
      <c r="R224" s="161">
        <v>0</v>
      </c>
      <c r="S224" s="96"/>
      <c r="T224" s="96"/>
      <c r="U224" s="96"/>
      <c r="V224" s="96"/>
      <c r="W224" s="156">
        <v>20</v>
      </c>
      <c r="X224" s="206">
        <v>7438.94</v>
      </c>
    </row>
    <row r="225" spans="1:24">
      <c r="A225" s="21">
        <v>41407</v>
      </c>
      <c r="B225" s="17" t="s">
        <v>1338</v>
      </c>
      <c r="C225" s="17" t="s">
        <v>202</v>
      </c>
      <c r="D225" s="18" t="s">
        <v>1063</v>
      </c>
      <c r="E225" s="19">
        <f t="shared" si="30"/>
        <v>1859.1651999999999</v>
      </c>
      <c r="F225" s="19">
        <v>2446.27</v>
      </c>
      <c r="G225" s="19">
        <f t="shared" si="31"/>
        <v>2318.94</v>
      </c>
      <c r="H225" s="19">
        <f t="shared" si="32"/>
        <v>2318.94</v>
      </c>
      <c r="I225" s="17" t="s">
        <v>40</v>
      </c>
      <c r="J225" s="80">
        <v>1712</v>
      </c>
      <c r="K225" s="84"/>
      <c r="L225" s="96"/>
      <c r="M225" s="96">
        <v>2537.8753144728935</v>
      </c>
      <c r="N225" s="96">
        <v>2537.88</v>
      </c>
      <c r="O225" s="84"/>
      <c r="P225" s="96">
        <v>0</v>
      </c>
      <c r="Q225" s="84"/>
      <c r="R225" s="161">
        <v>0</v>
      </c>
      <c r="S225" s="96"/>
      <c r="T225" s="96"/>
      <c r="U225" s="96"/>
      <c r="V225" s="96"/>
      <c r="W225" s="156">
        <v>1</v>
      </c>
      <c r="X225" s="206">
        <v>2537.88</v>
      </c>
    </row>
    <row r="226" spans="1:24">
      <c r="A226" s="12"/>
      <c r="B226" s="12"/>
      <c r="C226" s="12"/>
      <c r="D226" s="13"/>
      <c r="E226" s="14"/>
      <c r="F226" s="14"/>
      <c r="G226" s="14"/>
      <c r="H226" s="14"/>
      <c r="I226" s="12"/>
      <c r="J226" s="76"/>
      <c r="K226" s="81"/>
      <c r="L226" s="96"/>
      <c r="M226" s="96"/>
      <c r="N226" s="96"/>
      <c r="O226" s="81"/>
      <c r="P226" s="96"/>
      <c r="Q226" s="81"/>
      <c r="R226" s="161"/>
      <c r="S226" s="96"/>
      <c r="T226" s="96"/>
      <c r="U226" s="96"/>
      <c r="V226" s="96"/>
      <c r="W226" s="156"/>
      <c r="X226" s="129"/>
    </row>
    <row r="227" spans="1:24" s="110" customFormat="1" ht="15.75">
      <c r="A227" s="131" t="s">
        <v>1717</v>
      </c>
      <c r="B227" s="102" t="s">
        <v>968</v>
      </c>
      <c r="C227" s="103"/>
      <c r="D227" s="104"/>
      <c r="E227" s="105"/>
      <c r="F227" s="105"/>
      <c r="G227" s="105"/>
      <c r="H227" s="108">
        <f>SUM(H228:H240)</f>
        <v>77858.31</v>
      </c>
      <c r="I227" s="103"/>
      <c r="J227" s="106"/>
      <c r="K227" s="107"/>
      <c r="L227" s="96"/>
      <c r="M227" s="132"/>
      <c r="N227" s="108">
        <v>85209.07</v>
      </c>
      <c r="O227" s="107"/>
      <c r="P227" s="108">
        <v>0</v>
      </c>
      <c r="Q227" s="107"/>
      <c r="R227" s="162">
        <v>0</v>
      </c>
      <c r="S227" s="108"/>
      <c r="T227" s="108"/>
      <c r="U227" s="108"/>
      <c r="V227" s="108"/>
      <c r="W227" s="169"/>
      <c r="X227" s="108">
        <v>85209.07</v>
      </c>
    </row>
    <row r="228" spans="1:24" ht="60">
      <c r="A228" s="17" t="s">
        <v>1339</v>
      </c>
      <c r="B228" s="12" t="s">
        <v>1340</v>
      </c>
      <c r="C228" s="17" t="s">
        <v>20</v>
      </c>
      <c r="D228" s="18" t="s">
        <v>1285</v>
      </c>
      <c r="E228" s="19">
        <f t="shared" ref="E228:E240" si="33">F228*(1-$Y$12)</f>
        <v>1193.2076</v>
      </c>
      <c r="F228" s="19">
        <v>1570.01</v>
      </c>
      <c r="G228" s="19">
        <f>ROUND(E228*1.1677,2)</f>
        <v>1393.31</v>
      </c>
      <c r="H228" s="19">
        <f t="shared" ref="H228:H240" si="34">ROUND(D228*G228,2)</f>
        <v>9753.17</v>
      </c>
      <c r="I228" s="17" t="s">
        <v>25</v>
      </c>
      <c r="J228" s="80">
        <v>43194</v>
      </c>
      <c r="K228" s="84"/>
      <c r="L228" s="96"/>
      <c r="M228" s="96">
        <v>1524.8549140591076</v>
      </c>
      <c r="N228" s="96">
        <v>10673.98</v>
      </c>
      <c r="O228" s="84"/>
      <c r="P228" s="96">
        <v>0</v>
      </c>
      <c r="Q228" s="116"/>
      <c r="R228" s="161">
        <v>0</v>
      </c>
      <c r="S228" s="96"/>
      <c r="T228" s="96"/>
      <c r="U228" s="96"/>
      <c r="V228" s="96"/>
      <c r="W228" s="156">
        <v>7</v>
      </c>
      <c r="X228" s="206">
        <v>10673.98</v>
      </c>
    </row>
    <row r="229" spans="1:24" ht="45">
      <c r="A229" s="17" t="s">
        <v>1341</v>
      </c>
      <c r="B229" s="17" t="s">
        <v>1342</v>
      </c>
      <c r="C229" s="17" t="s">
        <v>20</v>
      </c>
      <c r="D229" s="18" t="s">
        <v>1205</v>
      </c>
      <c r="E229" s="19">
        <f t="shared" si="33"/>
        <v>1506.7</v>
      </c>
      <c r="F229" s="19">
        <v>1982.5</v>
      </c>
      <c r="G229" s="19">
        <f t="shared" ref="G229:G230" si="35">ROUND(E229*1.1677,2)</f>
        <v>1759.37</v>
      </c>
      <c r="H229" s="19">
        <f t="shared" si="34"/>
        <v>8796.85</v>
      </c>
      <c r="I229" s="17" t="s">
        <v>25</v>
      </c>
      <c r="J229" s="80">
        <v>39555</v>
      </c>
      <c r="K229" s="84"/>
      <c r="L229" s="96"/>
      <c r="M229" s="96">
        <v>1925.4752999319405</v>
      </c>
      <c r="N229" s="96">
        <v>9627.3799999999992</v>
      </c>
      <c r="O229" s="116"/>
      <c r="P229" s="96">
        <v>0</v>
      </c>
      <c r="Q229" s="84"/>
      <c r="R229" s="161">
        <v>0</v>
      </c>
      <c r="S229" s="96"/>
      <c r="T229" s="96"/>
      <c r="U229" s="96"/>
      <c r="V229" s="96"/>
      <c r="W229" s="156">
        <v>5</v>
      </c>
      <c r="X229" s="206">
        <v>9627.3799999999992</v>
      </c>
    </row>
    <row r="230" spans="1:24" ht="45">
      <c r="A230" s="17" t="s">
        <v>1343</v>
      </c>
      <c r="B230" s="17" t="s">
        <v>1344</v>
      </c>
      <c r="C230" s="17" t="s">
        <v>20</v>
      </c>
      <c r="D230" s="18" t="s">
        <v>1199</v>
      </c>
      <c r="E230" s="19">
        <f t="shared" si="33"/>
        <v>2004.1200000000001</v>
      </c>
      <c r="F230" s="19">
        <v>2637</v>
      </c>
      <c r="G230" s="19">
        <f t="shared" si="35"/>
        <v>2340.21</v>
      </c>
      <c r="H230" s="19">
        <f t="shared" si="34"/>
        <v>21061.89</v>
      </c>
      <c r="I230" s="17" t="s">
        <v>25</v>
      </c>
      <c r="J230" s="80">
        <v>43191</v>
      </c>
      <c r="K230" s="84"/>
      <c r="L230" s="96"/>
      <c r="M230" s="96">
        <v>2561.1534535963024</v>
      </c>
      <c r="N230" s="96">
        <v>23050.38</v>
      </c>
      <c r="O230" s="84"/>
      <c r="P230" s="96">
        <v>0</v>
      </c>
      <c r="Q230" s="116"/>
      <c r="R230" s="161">
        <v>0</v>
      </c>
      <c r="S230" s="96"/>
      <c r="T230" s="96"/>
      <c r="U230" s="96"/>
      <c r="V230" s="96"/>
      <c r="W230" s="156">
        <v>9</v>
      </c>
      <c r="X230" s="206">
        <v>23050.38</v>
      </c>
    </row>
    <row r="231" spans="1:24" ht="45">
      <c r="A231" s="17" t="s">
        <v>1345</v>
      </c>
      <c r="B231" s="17" t="s">
        <v>1346</v>
      </c>
      <c r="C231" s="17" t="s">
        <v>20</v>
      </c>
      <c r="D231" s="18" t="s">
        <v>1109</v>
      </c>
      <c r="E231" s="19">
        <f t="shared" si="33"/>
        <v>2625.2223999999997</v>
      </c>
      <c r="F231" s="19">
        <v>3454.24</v>
      </c>
      <c r="G231" s="19">
        <f>ROUND(E231*1.1677,2)</f>
        <v>3065.47</v>
      </c>
      <c r="H231" s="19">
        <f t="shared" si="34"/>
        <v>12261.88</v>
      </c>
      <c r="I231" s="17" t="s">
        <v>25</v>
      </c>
      <c r="J231" s="80">
        <v>43192</v>
      </c>
      <c r="K231" s="84"/>
      <c r="L231" s="96"/>
      <c r="M231" s="96">
        <v>3354.8865603496511</v>
      </c>
      <c r="N231" s="96">
        <v>13419.55</v>
      </c>
      <c r="O231" s="84"/>
      <c r="P231" s="96">
        <v>0</v>
      </c>
      <c r="Q231" s="116"/>
      <c r="R231" s="161">
        <v>0</v>
      </c>
      <c r="S231" s="96"/>
      <c r="T231" s="96"/>
      <c r="U231" s="96"/>
      <c r="V231" s="96"/>
      <c r="W231" s="156">
        <v>4</v>
      </c>
      <c r="X231" s="206">
        <v>13419.55</v>
      </c>
    </row>
    <row r="232" spans="1:24" ht="45">
      <c r="A232" s="17" t="s">
        <v>1347</v>
      </c>
      <c r="B232" s="17" t="s">
        <v>1348</v>
      </c>
      <c r="C232" s="17" t="s">
        <v>20</v>
      </c>
      <c r="D232" s="18" t="s">
        <v>1049</v>
      </c>
      <c r="E232" s="19">
        <f t="shared" si="33"/>
        <v>5226.2160000000003</v>
      </c>
      <c r="F232" s="19">
        <v>6876.6</v>
      </c>
      <c r="G232" s="19">
        <f>ROUND(E232*1.1677,2)</f>
        <v>6102.65</v>
      </c>
      <c r="H232" s="19">
        <f t="shared" si="34"/>
        <v>12205.3</v>
      </c>
      <c r="I232" s="17" t="s">
        <v>25</v>
      </c>
      <c r="J232" s="80">
        <v>43187</v>
      </c>
      <c r="K232" s="84"/>
      <c r="L232" s="96"/>
      <c r="M232" s="96">
        <v>6678.812210694542</v>
      </c>
      <c r="N232" s="96">
        <v>13357.62</v>
      </c>
      <c r="O232" s="116"/>
      <c r="P232" s="96">
        <v>0</v>
      </c>
      <c r="Q232" s="84"/>
      <c r="R232" s="161">
        <v>0</v>
      </c>
      <c r="S232" s="96"/>
      <c r="T232" s="96"/>
      <c r="U232" s="96"/>
      <c r="V232" s="96"/>
      <c r="W232" s="156">
        <v>2</v>
      </c>
      <c r="X232" s="206">
        <v>13357.62</v>
      </c>
    </row>
    <row r="233" spans="1:24" ht="30">
      <c r="A233" s="17" t="s">
        <v>1349</v>
      </c>
      <c r="B233" s="17" t="s">
        <v>1350</v>
      </c>
      <c r="C233" s="17" t="s">
        <v>49</v>
      </c>
      <c r="D233" s="18" t="s">
        <v>1167</v>
      </c>
      <c r="E233" s="19">
        <f t="shared" si="33"/>
        <v>9.6443999999999992</v>
      </c>
      <c r="F233" s="19">
        <v>12.69</v>
      </c>
      <c r="G233" s="19">
        <f t="shared" ref="G233:G240" si="36">ROUND(E233*1.2473,2)</f>
        <v>12.03</v>
      </c>
      <c r="H233" s="19">
        <f t="shared" si="34"/>
        <v>1010.52</v>
      </c>
      <c r="I233" s="17" t="s">
        <v>40</v>
      </c>
      <c r="J233" s="80">
        <v>4179</v>
      </c>
      <c r="K233" s="84"/>
      <c r="L233" s="96"/>
      <c r="M233" s="96">
        <v>13.165774031716605</v>
      </c>
      <c r="N233" s="96">
        <v>1105.93</v>
      </c>
      <c r="O233" s="84"/>
      <c r="P233" s="96">
        <v>0</v>
      </c>
      <c r="Q233" s="84"/>
      <c r="R233" s="161">
        <v>0</v>
      </c>
      <c r="S233" s="96"/>
      <c r="T233" s="96"/>
      <c r="U233" s="96"/>
      <c r="V233" s="96"/>
      <c r="W233" s="156">
        <v>84</v>
      </c>
      <c r="X233" s="206">
        <v>1105.93</v>
      </c>
    </row>
    <row r="234" spans="1:24" ht="30">
      <c r="A234" s="17" t="s">
        <v>1351</v>
      </c>
      <c r="B234" s="17" t="s">
        <v>1352</v>
      </c>
      <c r="C234" s="17" t="s">
        <v>49</v>
      </c>
      <c r="D234" s="18" t="s">
        <v>1190</v>
      </c>
      <c r="E234" s="19">
        <f t="shared" si="33"/>
        <v>13.4216</v>
      </c>
      <c r="F234" s="19">
        <v>17.66</v>
      </c>
      <c r="G234" s="19">
        <f t="shared" si="36"/>
        <v>16.739999999999998</v>
      </c>
      <c r="H234" s="19">
        <f t="shared" si="34"/>
        <v>267.83999999999997</v>
      </c>
      <c r="I234" s="17" t="s">
        <v>40</v>
      </c>
      <c r="J234" s="80">
        <v>11413</v>
      </c>
      <c r="K234" s="84"/>
      <c r="L234" s="96"/>
      <c r="M234" s="96">
        <v>18.320453640144304</v>
      </c>
      <c r="N234" s="96">
        <v>293.13</v>
      </c>
      <c r="O234" s="84"/>
      <c r="P234" s="96">
        <v>0</v>
      </c>
      <c r="Q234" s="84"/>
      <c r="R234" s="161">
        <v>0</v>
      </c>
      <c r="S234" s="96"/>
      <c r="T234" s="96"/>
      <c r="U234" s="96"/>
      <c r="V234" s="96"/>
      <c r="W234" s="156">
        <v>16</v>
      </c>
      <c r="X234" s="206">
        <v>293.13</v>
      </c>
    </row>
    <row r="235" spans="1:24" ht="30">
      <c r="A235" s="17" t="s">
        <v>1353</v>
      </c>
      <c r="B235" s="17" t="s">
        <v>1354</v>
      </c>
      <c r="C235" s="17" t="s">
        <v>49</v>
      </c>
      <c r="D235" s="18" t="s">
        <v>1235</v>
      </c>
      <c r="E235" s="19">
        <f t="shared" si="33"/>
        <v>18.088000000000001</v>
      </c>
      <c r="F235" s="19">
        <v>23.8</v>
      </c>
      <c r="G235" s="19">
        <f t="shared" si="36"/>
        <v>22.56</v>
      </c>
      <c r="H235" s="19">
        <f t="shared" si="34"/>
        <v>180.48</v>
      </c>
      <c r="I235" s="17" t="s">
        <v>40</v>
      </c>
      <c r="J235" s="80">
        <v>11753</v>
      </c>
      <c r="K235" s="84"/>
      <c r="L235" s="96"/>
      <c r="M235" s="96">
        <v>24.689930353742863</v>
      </c>
      <c r="N235" s="96">
        <v>197.52</v>
      </c>
      <c r="O235" s="84"/>
      <c r="P235" s="96">
        <v>0</v>
      </c>
      <c r="Q235" s="84"/>
      <c r="R235" s="161">
        <v>0</v>
      </c>
      <c r="S235" s="96"/>
      <c r="T235" s="96"/>
      <c r="U235" s="96"/>
      <c r="V235" s="96"/>
      <c r="W235" s="156">
        <v>8</v>
      </c>
      <c r="X235" s="206">
        <v>197.52</v>
      </c>
    </row>
    <row r="236" spans="1:24" ht="45">
      <c r="A236" s="17" t="s">
        <v>1355</v>
      </c>
      <c r="B236" s="17" t="s">
        <v>1356</v>
      </c>
      <c r="C236" s="17" t="s">
        <v>20</v>
      </c>
      <c r="D236" s="18" t="s">
        <v>1285</v>
      </c>
      <c r="E236" s="19">
        <f t="shared" si="33"/>
        <v>343.50480000000005</v>
      </c>
      <c r="F236" s="19">
        <v>451.98</v>
      </c>
      <c r="G236" s="19">
        <f t="shared" si="36"/>
        <v>428.45</v>
      </c>
      <c r="H236" s="19">
        <f t="shared" si="34"/>
        <v>2999.15</v>
      </c>
      <c r="I236" s="17" t="s">
        <v>40</v>
      </c>
      <c r="J236" s="80">
        <v>4133</v>
      </c>
      <c r="K236" s="84"/>
      <c r="L236" s="96"/>
      <c r="M236" s="96">
        <v>468.90073847788693</v>
      </c>
      <c r="N236" s="96">
        <v>3282.31</v>
      </c>
      <c r="O236" s="84"/>
      <c r="P236" s="96">
        <v>0</v>
      </c>
      <c r="Q236" s="84"/>
      <c r="R236" s="161">
        <v>0</v>
      </c>
      <c r="S236" s="96"/>
      <c r="T236" s="96"/>
      <c r="U236" s="96"/>
      <c r="V236" s="96"/>
      <c r="W236" s="156">
        <v>7</v>
      </c>
      <c r="X236" s="206">
        <v>3282.31</v>
      </c>
    </row>
    <row r="237" spans="1:24" ht="45">
      <c r="A237" s="21">
        <v>40342</v>
      </c>
      <c r="B237" s="17" t="s">
        <v>1357</v>
      </c>
      <c r="C237" s="17" t="s">
        <v>20</v>
      </c>
      <c r="D237" s="18" t="s">
        <v>1205</v>
      </c>
      <c r="E237" s="19">
        <f t="shared" si="33"/>
        <v>381.67199999999997</v>
      </c>
      <c r="F237" s="19">
        <v>502.2</v>
      </c>
      <c r="G237" s="19">
        <f t="shared" si="36"/>
        <v>476.06</v>
      </c>
      <c r="H237" s="19">
        <f t="shared" si="34"/>
        <v>2380.3000000000002</v>
      </c>
      <c r="I237" s="17" t="s">
        <v>40</v>
      </c>
      <c r="J237" s="80">
        <v>4134</v>
      </c>
      <c r="K237" s="84"/>
      <c r="L237" s="96"/>
      <c r="M237" s="96">
        <v>521.00568458345867</v>
      </c>
      <c r="N237" s="96">
        <v>2605.0300000000002</v>
      </c>
      <c r="O237" s="84"/>
      <c r="P237" s="96">
        <v>0</v>
      </c>
      <c r="Q237" s="84"/>
      <c r="R237" s="161">
        <v>0</v>
      </c>
      <c r="S237" s="96"/>
      <c r="T237" s="96"/>
      <c r="U237" s="96"/>
      <c r="V237" s="96"/>
      <c r="W237" s="156">
        <v>5</v>
      </c>
      <c r="X237" s="206">
        <v>2605.0300000000002</v>
      </c>
    </row>
    <row r="238" spans="1:24" ht="45">
      <c r="A238" s="21">
        <v>40707</v>
      </c>
      <c r="B238" s="17" t="s">
        <v>1358</v>
      </c>
      <c r="C238" s="17" t="s">
        <v>20</v>
      </c>
      <c r="D238" s="18" t="s">
        <v>1199</v>
      </c>
      <c r="E238" s="19">
        <f t="shared" si="33"/>
        <v>343.50480000000005</v>
      </c>
      <c r="F238" s="19">
        <v>451.98</v>
      </c>
      <c r="G238" s="19">
        <f t="shared" si="36"/>
        <v>428.45</v>
      </c>
      <c r="H238" s="19">
        <f t="shared" si="34"/>
        <v>3856.05</v>
      </c>
      <c r="I238" s="17" t="s">
        <v>40</v>
      </c>
      <c r="J238" s="80">
        <v>4137</v>
      </c>
      <c r="K238" s="84"/>
      <c r="L238" s="96"/>
      <c r="M238" s="96">
        <v>468.90073847788693</v>
      </c>
      <c r="N238" s="96">
        <v>4220.1099999999997</v>
      </c>
      <c r="O238" s="84"/>
      <c r="P238" s="96">
        <v>0</v>
      </c>
      <c r="Q238" s="84"/>
      <c r="R238" s="161">
        <v>0</v>
      </c>
      <c r="S238" s="96"/>
      <c r="T238" s="96"/>
      <c r="U238" s="96"/>
      <c r="V238" s="96"/>
      <c r="W238" s="156">
        <v>9</v>
      </c>
      <c r="X238" s="206">
        <v>4220.1099999999997</v>
      </c>
    </row>
    <row r="239" spans="1:24" ht="45">
      <c r="A239" s="21">
        <v>41073</v>
      </c>
      <c r="B239" s="17" t="s">
        <v>1359</v>
      </c>
      <c r="C239" s="17" t="s">
        <v>20</v>
      </c>
      <c r="D239" s="18" t="s">
        <v>1109</v>
      </c>
      <c r="E239" s="19">
        <f t="shared" si="33"/>
        <v>381.67199999999997</v>
      </c>
      <c r="F239" s="19">
        <v>502.2</v>
      </c>
      <c r="G239" s="19">
        <f t="shared" si="36"/>
        <v>476.06</v>
      </c>
      <c r="H239" s="19">
        <f t="shared" si="34"/>
        <v>1904.24</v>
      </c>
      <c r="I239" s="17" t="s">
        <v>40</v>
      </c>
      <c r="J239" s="80">
        <v>4138</v>
      </c>
      <c r="K239" s="84"/>
      <c r="L239" s="96"/>
      <c r="M239" s="96">
        <v>521.00568458345867</v>
      </c>
      <c r="N239" s="96">
        <v>2084.02</v>
      </c>
      <c r="O239" s="84"/>
      <c r="P239" s="96">
        <v>0</v>
      </c>
      <c r="Q239" s="84"/>
      <c r="R239" s="161">
        <v>0</v>
      </c>
      <c r="S239" s="96"/>
      <c r="T239" s="96"/>
      <c r="U239" s="96"/>
      <c r="V239" s="96"/>
      <c r="W239" s="156">
        <v>4</v>
      </c>
      <c r="X239" s="206">
        <v>2084.02</v>
      </c>
    </row>
    <row r="240" spans="1:24" ht="60">
      <c r="A240" s="21">
        <v>41438</v>
      </c>
      <c r="B240" s="12" t="s">
        <v>1360</v>
      </c>
      <c r="C240" s="17" t="s">
        <v>20</v>
      </c>
      <c r="D240" s="18" t="s">
        <v>1049</v>
      </c>
      <c r="E240" s="19">
        <f t="shared" si="33"/>
        <v>473.27480000000003</v>
      </c>
      <c r="F240" s="19">
        <v>622.73</v>
      </c>
      <c r="G240" s="19">
        <f t="shared" si="36"/>
        <v>590.32000000000005</v>
      </c>
      <c r="H240" s="19">
        <f t="shared" si="34"/>
        <v>1180.6400000000001</v>
      </c>
      <c r="I240" s="17" t="s">
        <v>40</v>
      </c>
      <c r="J240" s="80">
        <v>4140</v>
      </c>
      <c r="K240" s="84"/>
      <c r="L240" s="96"/>
      <c r="M240" s="96">
        <v>646.05317758960496</v>
      </c>
      <c r="N240" s="96">
        <v>1292.1099999999999</v>
      </c>
      <c r="O240" s="84"/>
      <c r="P240" s="96">
        <v>0</v>
      </c>
      <c r="Q240" s="84"/>
      <c r="R240" s="161">
        <v>0</v>
      </c>
      <c r="S240" s="96"/>
      <c r="T240" s="96"/>
      <c r="U240" s="96"/>
      <c r="V240" s="96"/>
      <c r="W240" s="156">
        <v>2</v>
      </c>
      <c r="X240" s="206">
        <v>1292.1099999999999</v>
      </c>
    </row>
    <row r="241" spans="1:25">
      <c r="A241" s="12"/>
      <c r="B241" s="12"/>
      <c r="C241" s="12"/>
      <c r="D241" s="13"/>
      <c r="E241" s="14"/>
      <c r="F241" s="14"/>
      <c r="G241" s="14"/>
      <c r="H241" s="14"/>
      <c r="I241" s="12"/>
      <c r="J241" s="76"/>
      <c r="K241" s="81"/>
      <c r="L241" s="96"/>
      <c r="M241" s="96"/>
      <c r="N241" s="96"/>
      <c r="O241" s="81"/>
      <c r="P241" s="96"/>
      <c r="Q241" s="81"/>
      <c r="R241" s="161"/>
      <c r="S241" s="96"/>
      <c r="T241" s="96"/>
      <c r="U241" s="96"/>
      <c r="V241" s="96"/>
      <c r="W241" s="156"/>
      <c r="X241" s="129"/>
    </row>
    <row r="242" spans="1:25" s="110" customFormat="1" ht="15.75">
      <c r="A242" s="131" t="s">
        <v>1718</v>
      </c>
      <c r="B242" s="102" t="s">
        <v>969</v>
      </c>
      <c r="C242" s="103"/>
      <c r="D242" s="104"/>
      <c r="E242" s="105"/>
      <c r="F242" s="105"/>
      <c r="G242" s="105"/>
      <c r="H242" s="108">
        <f>SUM(H243:H246)</f>
        <v>1571.9499999999998</v>
      </c>
      <c r="I242" s="103"/>
      <c r="J242" s="106"/>
      <c r="K242" s="107"/>
      <c r="L242" s="132"/>
      <c r="M242" s="132"/>
      <c r="N242" s="108">
        <v>1720.3700000000001</v>
      </c>
      <c r="O242" s="107"/>
      <c r="P242" s="133">
        <v>548.63</v>
      </c>
      <c r="Q242" s="107"/>
      <c r="R242" s="163">
        <v>0</v>
      </c>
      <c r="S242" s="108"/>
      <c r="T242" s="108"/>
      <c r="U242" s="108"/>
      <c r="V242" s="108"/>
      <c r="W242" s="169"/>
      <c r="X242" s="108">
        <v>2269</v>
      </c>
    </row>
    <row r="243" spans="1:25" ht="45">
      <c r="A243" s="17" t="s">
        <v>1361</v>
      </c>
      <c r="B243" s="12" t="s">
        <v>1362</v>
      </c>
      <c r="C243" s="17" t="s">
        <v>20</v>
      </c>
      <c r="D243" s="18" t="s">
        <v>1285</v>
      </c>
      <c r="E243" s="19">
        <f t="shared" ref="E243:E246" si="37">F243*(1-$Y$12)</f>
        <v>142.006</v>
      </c>
      <c r="F243" s="19">
        <v>186.85</v>
      </c>
      <c r="G243" s="19">
        <f t="shared" ref="G243:G246" si="38">ROUND(E243*1.2473,2)</f>
        <v>177.12</v>
      </c>
      <c r="H243" s="19">
        <f t="shared" ref="H243:H246" si="39">ROUND(D243*G243,2)</f>
        <v>1239.8399999999999</v>
      </c>
      <c r="I243" s="17" t="s">
        <v>25</v>
      </c>
      <c r="J243" s="80">
        <v>101908</v>
      </c>
      <c r="K243" s="84"/>
      <c r="L243" s="96"/>
      <c r="M243" s="96">
        <v>193.84221916023651</v>
      </c>
      <c r="N243" s="96">
        <v>1356.9</v>
      </c>
      <c r="O243" s="84"/>
      <c r="P243" s="96">
        <v>0</v>
      </c>
      <c r="Q243" s="84"/>
      <c r="R243" s="161">
        <v>0</v>
      </c>
      <c r="S243" s="96"/>
      <c r="T243" s="96"/>
      <c r="U243" s="96"/>
      <c r="V243" s="96"/>
      <c r="W243" s="156">
        <v>7</v>
      </c>
      <c r="X243" s="206">
        <v>1356.9</v>
      </c>
    </row>
    <row r="244" spans="1:25" ht="45">
      <c r="A244" s="17" t="s">
        <v>1363</v>
      </c>
      <c r="B244" s="12" t="s">
        <v>1364</v>
      </c>
      <c r="C244" s="17" t="s">
        <v>1365</v>
      </c>
      <c r="D244" s="18" t="s">
        <v>1285</v>
      </c>
      <c r="E244" s="19">
        <f t="shared" si="37"/>
        <v>12.015600000000001</v>
      </c>
      <c r="F244" s="19">
        <v>15.81</v>
      </c>
      <c r="G244" s="19">
        <f t="shared" si="38"/>
        <v>14.99</v>
      </c>
      <c r="H244" s="19">
        <f t="shared" si="39"/>
        <v>104.93</v>
      </c>
      <c r="I244" s="17" t="s">
        <v>25</v>
      </c>
      <c r="J244" s="80">
        <v>102501</v>
      </c>
      <c r="K244" s="84"/>
      <c r="L244" s="96"/>
      <c r="M244" s="96">
        <v>16.405232978838896</v>
      </c>
      <c r="N244" s="96">
        <v>114.84</v>
      </c>
      <c r="O244" s="84"/>
      <c r="P244" s="96">
        <v>0</v>
      </c>
      <c r="Q244" s="84"/>
      <c r="R244" s="161">
        <v>0</v>
      </c>
      <c r="S244" s="96"/>
      <c r="T244" s="96"/>
      <c r="U244" s="96"/>
      <c r="V244" s="96"/>
      <c r="W244" s="156">
        <v>7</v>
      </c>
      <c r="X244" s="206">
        <v>114.84</v>
      </c>
    </row>
    <row r="245" spans="1:25" ht="45">
      <c r="A245" s="17" t="s">
        <v>1366</v>
      </c>
      <c r="B245" s="12" t="s">
        <v>1367</v>
      </c>
      <c r="C245" s="17" t="s">
        <v>49</v>
      </c>
      <c r="D245" s="18" t="s">
        <v>1285</v>
      </c>
      <c r="E245" s="19">
        <f t="shared" si="37"/>
        <v>11.6128</v>
      </c>
      <c r="F245" s="19">
        <v>15.28</v>
      </c>
      <c r="G245" s="19">
        <f t="shared" si="38"/>
        <v>14.48</v>
      </c>
      <c r="H245" s="19">
        <f t="shared" si="39"/>
        <v>101.36</v>
      </c>
      <c r="I245" s="17" t="s">
        <v>40</v>
      </c>
      <c r="J245" s="80">
        <v>12888</v>
      </c>
      <c r="K245" s="84"/>
      <c r="L245" s="96"/>
      <c r="M245" s="96">
        <v>15.847082957544178</v>
      </c>
      <c r="N245" s="96">
        <v>110.93</v>
      </c>
      <c r="O245" s="84"/>
      <c r="P245" s="96">
        <v>0</v>
      </c>
      <c r="Q245" s="84"/>
      <c r="R245" s="161">
        <v>0</v>
      </c>
      <c r="S245" s="96"/>
      <c r="T245" s="96"/>
      <c r="U245" s="96"/>
      <c r="V245" s="96"/>
      <c r="W245" s="156">
        <v>7</v>
      </c>
      <c r="X245" s="206">
        <v>110.93</v>
      </c>
    </row>
    <row r="246" spans="1:25" ht="60">
      <c r="A246" s="17" t="s">
        <v>1368</v>
      </c>
      <c r="B246" s="12" t="s">
        <v>1369</v>
      </c>
      <c r="C246" s="17" t="s">
        <v>20</v>
      </c>
      <c r="D246" s="18" t="s">
        <v>1208</v>
      </c>
      <c r="E246" s="19">
        <f t="shared" si="37"/>
        <v>16.811199999999999</v>
      </c>
      <c r="F246" s="19">
        <v>22.12</v>
      </c>
      <c r="G246" s="19">
        <f t="shared" si="38"/>
        <v>20.97</v>
      </c>
      <c r="H246" s="19">
        <f t="shared" si="39"/>
        <v>125.82</v>
      </c>
      <c r="I246" s="17" t="s">
        <v>40</v>
      </c>
      <c r="J246" s="80">
        <v>12884</v>
      </c>
      <c r="K246" s="84"/>
      <c r="L246" s="96"/>
      <c r="M246" s="96">
        <v>22.949815581471089</v>
      </c>
      <c r="N246" s="96">
        <v>137.69999999999999</v>
      </c>
      <c r="O246" s="84"/>
      <c r="P246" s="96">
        <v>0</v>
      </c>
      <c r="Q246" s="84"/>
      <c r="R246" s="161">
        <v>0</v>
      </c>
      <c r="S246" s="96"/>
      <c r="T246" s="96"/>
      <c r="U246" s="96"/>
      <c r="V246" s="96"/>
      <c r="W246" s="156">
        <v>6</v>
      </c>
      <c r="X246" s="206">
        <v>137.69999999999999</v>
      </c>
    </row>
    <row r="247" spans="1:25" ht="45">
      <c r="A247" s="17" t="s">
        <v>1763</v>
      </c>
      <c r="B247" s="12" t="s">
        <v>1764</v>
      </c>
      <c r="C247" s="17" t="s">
        <v>20</v>
      </c>
      <c r="D247" s="18"/>
      <c r="E247" s="19">
        <f>Y247*(1-$Y$12)</f>
        <v>22.328800000000001</v>
      </c>
      <c r="F247" s="19">
        <v>22.12</v>
      </c>
      <c r="G247" s="19">
        <f t="shared" ref="G247" si="40">ROUND(E247*1.2473,2)</f>
        <v>27.85</v>
      </c>
      <c r="H247" s="19"/>
      <c r="I247" s="17" t="s">
        <v>25</v>
      </c>
      <c r="J247" s="80">
        <v>97599</v>
      </c>
      <c r="K247" s="84"/>
      <c r="L247" s="96"/>
      <c r="M247" s="96">
        <v>30.479368809917499</v>
      </c>
      <c r="N247" s="96">
        <v>0</v>
      </c>
      <c r="O247" s="116">
        <v>18</v>
      </c>
      <c r="P247" s="96">
        <v>548.63</v>
      </c>
      <c r="Q247" s="84"/>
      <c r="R247" s="161">
        <v>0</v>
      </c>
      <c r="S247" s="96"/>
      <c r="T247" s="96"/>
      <c r="U247" s="96"/>
      <c r="V247" s="96"/>
      <c r="W247" s="156">
        <v>18</v>
      </c>
      <c r="X247" s="206">
        <v>548.63</v>
      </c>
      <c r="Y247" s="11">
        <f>29.38</f>
        <v>29.38</v>
      </c>
    </row>
    <row r="248" spans="1:25">
      <c r="A248" s="12"/>
      <c r="B248" s="12"/>
      <c r="C248" s="12"/>
      <c r="D248" s="13"/>
      <c r="E248" s="14"/>
      <c r="F248" s="14"/>
      <c r="G248" s="14"/>
      <c r="H248" s="14"/>
      <c r="I248" s="12"/>
      <c r="J248" s="76"/>
      <c r="K248" s="81"/>
      <c r="L248" s="96"/>
      <c r="M248" s="96"/>
      <c r="N248" s="96"/>
      <c r="O248" s="81"/>
      <c r="P248" s="96"/>
      <c r="Q248" s="81"/>
      <c r="R248" s="161"/>
      <c r="S248" s="96"/>
      <c r="T248" s="96"/>
      <c r="U248" s="96"/>
      <c r="V248" s="96"/>
      <c r="W248" s="156"/>
      <c r="X248" s="129"/>
    </row>
    <row r="249" spans="1:25" s="110" customFormat="1" ht="15.75">
      <c r="A249" s="131" t="s">
        <v>1716</v>
      </c>
      <c r="B249" s="102" t="s">
        <v>970</v>
      </c>
      <c r="C249" s="103"/>
      <c r="D249" s="104"/>
      <c r="E249" s="105"/>
      <c r="F249" s="105"/>
      <c r="G249" s="105"/>
      <c r="H249" s="108">
        <f>SUM(H250:H263)</f>
        <v>39218.26</v>
      </c>
      <c r="I249" s="103"/>
      <c r="J249" s="106"/>
      <c r="K249" s="107"/>
      <c r="L249" s="132"/>
      <c r="M249" s="132"/>
      <c r="N249" s="108">
        <v>42920.91</v>
      </c>
      <c r="O249" s="107"/>
      <c r="P249" s="132">
        <v>0</v>
      </c>
      <c r="Q249" s="107"/>
      <c r="R249" s="164">
        <v>0</v>
      </c>
      <c r="S249" s="132"/>
      <c r="T249" s="132"/>
      <c r="U249" s="132"/>
      <c r="V249" s="132"/>
      <c r="W249" s="169"/>
      <c r="X249" s="108">
        <v>42920.91</v>
      </c>
    </row>
    <row r="250" spans="1:25" ht="90">
      <c r="A250" s="17" t="s">
        <v>1370</v>
      </c>
      <c r="B250" s="12" t="s">
        <v>1371</v>
      </c>
      <c r="C250" s="17" t="s">
        <v>202</v>
      </c>
      <c r="D250" s="18" t="s">
        <v>1049</v>
      </c>
      <c r="E250" s="19">
        <f t="shared" ref="E250:E263" si="41">F250*(1-$Y$12)</f>
        <v>386.63480000000004</v>
      </c>
      <c r="F250" s="19">
        <v>508.73</v>
      </c>
      <c r="G250" s="19">
        <f t="shared" ref="G250:G263" si="42">ROUND(E250*1.2473,2)</f>
        <v>482.25</v>
      </c>
      <c r="H250" s="19">
        <f t="shared" ref="H250:H263" si="43">ROUND(D250*G250,2)</f>
        <v>964.5</v>
      </c>
      <c r="I250" s="17" t="s">
        <v>40</v>
      </c>
      <c r="J250" s="80">
        <v>2005</v>
      </c>
      <c r="K250" s="84"/>
      <c r="L250" s="96"/>
      <c r="M250" s="96">
        <v>527.78009366544745</v>
      </c>
      <c r="N250" s="96">
        <v>1055.56</v>
      </c>
      <c r="O250" s="84"/>
      <c r="P250" s="96">
        <v>0</v>
      </c>
      <c r="Q250" s="84"/>
      <c r="R250" s="161"/>
      <c r="S250" s="96"/>
      <c r="T250" s="96"/>
      <c r="U250" s="96"/>
      <c r="V250" s="96"/>
      <c r="W250" s="156">
        <v>2</v>
      </c>
      <c r="X250" s="206">
        <v>1055.56</v>
      </c>
    </row>
    <row r="251" spans="1:25" ht="60">
      <c r="A251" s="17" t="s">
        <v>1372</v>
      </c>
      <c r="B251" s="12" t="s">
        <v>1373</v>
      </c>
      <c r="C251" s="17" t="s">
        <v>202</v>
      </c>
      <c r="D251" s="18" t="s">
        <v>1190</v>
      </c>
      <c r="E251" s="19">
        <f t="shared" si="41"/>
        <v>731.41639999999995</v>
      </c>
      <c r="F251" s="19">
        <v>962.39</v>
      </c>
      <c r="G251" s="19">
        <f t="shared" si="42"/>
        <v>912.3</v>
      </c>
      <c r="H251" s="19">
        <f t="shared" si="43"/>
        <v>14596.8</v>
      </c>
      <c r="I251" s="17" t="s">
        <v>40</v>
      </c>
      <c r="J251" s="80">
        <v>7712</v>
      </c>
      <c r="K251" s="84"/>
      <c r="L251" s="96"/>
      <c r="M251" s="96">
        <v>998.43189103367081</v>
      </c>
      <c r="N251" s="96">
        <v>15974.91</v>
      </c>
      <c r="O251" s="84"/>
      <c r="P251" s="96">
        <v>0</v>
      </c>
      <c r="Q251" s="84"/>
      <c r="R251" s="161"/>
      <c r="S251" s="96"/>
      <c r="T251" s="96"/>
      <c r="U251" s="96"/>
      <c r="V251" s="96"/>
      <c r="W251" s="156">
        <v>16</v>
      </c>
      <c r="X251" s="206">
        <v>15974.91</v>
      </c>
    </row>
    <row r="252" spans="1:25" ht="60">
      <c r="A252" s="17" t="s">
        <v>1374</v>
      </c>
      <c r="B252" s="12" t="s">
        <v>1375</v>
      </c>
      <c r="C252" s="17" t="s">
        <v>202</v>
      </c>
      <c r="D252" s="18" t="s">
        <v>1063</v>
      </c>
      <c r="E252" s="19">
        <f t="shared" si="41"/>
        <v>828.24040000000002</v>
      </c>
      <c r="F252" s="19">
        <v>1089.79</v>
      </c>
      <c r="G252" s="19">
        <f t="shared" si="42"/>
        <v>1033.06</v>
      </c>
      <c r="H252" s="19">
        <f t="shared" si="43"/>
        <v>1033.06</v>
      </c>
      <c r="I252" s="17" t="s">
        <v>40</v>
      </c>
      <c r="J252" s="80">
        <v>12268</v>
      </c>
      <c r="K252" s="84"/>
      <c r="L252" s="96"/>
      <c r="M252" s="96">
        <v>1130.5930607818086</v>
      </c>
      <c r="N252" s="96">
        <v>1130.5899999999999</v>
      </c>
      <c r="O252" s="84"/>
      <c r="P252" s="96">
        <v>0</v>
      </c>
      <c r="Q252" s="84"/>
      <c r="R252" s="161"/>
      <c r="S252" s="96"/>
      <c r="T252" s="96"/>
      <c r="U252" s="96"/>
      <c r="V252" s="96"/>
      <c r="W252" s="156">
        <v>1</v>
      </c>
      <c r="X252" s="206">
        <v>1130.5899999999999</v>
      </c>
    </row>
    <row r="253" spans="1:25" ht="45">
      <c r="A253" s="17" t="s">
        <v>1376</v>
      </c>
      <c r="B253" s="12" t="s">
        <v>1377</v>
      </c>
      <c r="C253" s="17" t="s">
        <v>202</v>
      </c>
      <c r="D253" s="18" t="s">
        <v>1309</v>
      </c>
      <c r="E253" s="19">
        <f t="shared" si="41"/>
        <v>326.55680000000001</v>
      </c>
      <c r="F253" s="19">
        <v>429.68</v>
      </c>
      <c r="G253" s="19">
        <f t="shared" si="42"/>
        <v>407.31</v>
      </c>
      <c r="H253" s="19">
        <f t="shared" si="43"/>
        <v>7331.58</v>
      </c>
      <c r="I253" s="17" t="s">
        <v>25</v>
      </c>
      <c r="J253" s="80">
        <v>86888</v>
      </c>
      <c r="K253" s="84"/>
      <c r="L253" s="96"/>
      <c r="M253" s="96">
        <v>445.76487288931764</v>
      </c>
      <c r="N253" s="96">
        <v>8023.77</v>
      </c>
      <c r="O253" s="84"/>
      <c r="P253" s="96">
        <v>0</v>
      </c>
      <c r="Q253" s="84"/>
      <c r="R253" s="161"/>
      <c r="S253" s="96"/>
      <c r="T253" s="96"/>
      <c r="U253" s="96"/>
      <c r="V253" s="96"/>
      <c r="W253" s="156">
        <v>18</v>
      </c>
      <c r="X253" s="206">
        <v>8023.77</v>
      </c>
    </row>
    <row r="254" spans="1:25" ht="45">
      <c r="A254" s="17" t="s">
        <v>1378</v>
      </c>
      <c r="B254" s="12" t="s">
        <v>1379</v>
      </c>
      <c r="C254" s="17" t="s">
        <v>202</v>
      </c>
      <c r="D254" s="18" t="s">
        <v>1309</v>
      </c>
      <c r="E254" s="19">
        <f t="shared" si="41"/>
        <v>185.28039999999999</v>
      </c>
      <c r="F254" s="19">
        <v>243.79</v>
      </c>
      <c r="G254" s="19">
        <f t="shared" si="42"/>
        <v>231.1</v>
      </c>
      <c r="H254" s="19">
        <f t="shared" si="43"/>
        <v>4159.8</v>
      </c>
      <c r="I254" s="17" t="s">
        <v>40</v>
      </c>
      <c r="J254" s="80">
        <v>9502</v>
      </c>
      <c r="K254" s="84"/>
      <c r="L254" s="96"/>
      <c r="M254" s="96">
        <v>252.91856847295992</v>
      </c>
      <c r="N254" s="96">
        <v>4552.53</v>
      </c>
      <c r="O254" s="84"/>
      <c r="P254" s="96">
        <v>0</v>
      </c>
      <c r="Q254" s="84"/>
      <c r="R254" s="161"/>
      <c r="S254" s="96"/>
      <c r="T254" s="96"/>
      <c r="U254" s="96"/>
      <c r="V254" s="96"/>
      <c r="W254" s="156">
        <v>18</v>
      </c>
      <c r="X254" s="206">
        <v>4552.53</v>
      </c>
    </row>
    <row r="255" spans="1:25" ht="45">
      <c r="A255" s="17" t="s">
        <v>1380</v>
      </c>
      <c r="B255" s="12" t="s">
        <v>1381</v>
      </c>
      <c r="C255" s="17" t="s">
        <v>202</v>
      </c>
      <c r="D255" s="18" t="s">
        <v>1309</v>
      </c>
      <c r="E255" s="19">
        <f t="shared" si="41"/>
        <v>45.668400000000005</v>
      </c>
      <c r="F255" s="19">
        <v>60.09</v>
      </c>
      <c r="G255" s="19">
        <f t="shared" si="42"/>
        <v>56.96</v>
      </c>
      <c r="H255" s="19">
        <f t="shared" si="43"/>
        <v>1025.28</v>
      </c>
      <c r="I255" s="17" t="s">
        <v>25</v>
      </c>
      <c r="J255" s="80">
        <v>95544</v>
      </c>
      <c r="K255" s="84"/>
      <c r="L255" s="96"/>
      <c r="M255" s="96">
        <v>62.337696495974889</v>
      </c>
      <c r="N255" s="96">
        <v>1122.08</v>
      </c>
      <c r="O255" s="84"/>
      <c r="P255" s="96">
        <v>0</v>
      </c>
      <c r="Q255" s="84"/>
      <c r="R255" s="161"/>
      <c r="S255" s="96"/>
      <c r="T255" s="96"/>
      <c r="U255" s="96"/>
      <c r="V255" s="96"/>
      <c r="W255" s="156">
        <v>18</v>
      </c>
      <c r="X255" s="206">
        <v>1122.08</v>
      </c>
    </row>
    <row r="256" spans="1:25" ht="30">
      <c r="A256" s="17" t="s">
        <v>1382</v>
      </c>
      <c r="B256" s="17" t="s">
        <v>1383</v>
      </c>
      <c r="C256" s="17" t="s">
        <v>1028</v>
      </c>
      <c r="D256" s="18" t="s">
        <v>1384</v>
      </c>
      <c r="E256" s="19">
        <f t="shared" si="41"/>
        <v>360.202</v>
      </c>
      <c r="F256" s="19">
        <v>473.95</v>
      </c>
      <c r="G256" s="19">
        <f t="shared" si="42"/>
        <v>449.28</v>
      </c>
      <c r="H256" s="19">
        <f t="shared" si="43"/>
        <v>4358.0200000000004</v>
      </c>
      <c r="I256" s="17" t="s">
        <v>1051</v>
      </c>
      <c r="J256" s="80">
        <v>85005</v>
      </c>
      <c r="K256" s="84"/>
      <c r="L256" s="96"/>
      <c r="M256" s="96">
        <v>491.69733640645359</v>
      </c>
      <c r="N256" s="96">
        <v>4769.46</v>
      </c>
      <c r="O256" s="84"/>
      <c r="P256" s="96">
        <v>0</v>
      </c>
      <c r="Q256" s="84"/>
      <c r="R256" s="161"/>
      <c r="S256" s="96"/>
      <c r="T256" s="96"/>
      <c r="U256" s="96"/>
      <c r="V256" s="96"/>
      <c r="W256" s="156">
        <v>9.6999999999999993</v>
      </c>
      <c r="X256" s="206">
        <v>4769.46</v>
      </c>
    </row>
    <row r="257" spans="1:24">
      <c r="A257" s="17" t="s">
        <v>1385</v>
      </c>
      <c r="B257" s="17" t="s">
        <v>1386</v>
      </c>
      <c r="C257" s="17" t="s">
        <v>202</v>
      </c>
      <c r="D257" s="18" t="s">
        <v>1190</v>
      </c>
      <c r="E257" s="19">
        <f t="shared" si="41"/>
        <v>58.550400000000003</v>
      </c>
      <c r="F257" s="19">
        <v>77.040000000000006</v>
      </c>
      <c r="G257" s="19">
        <f t="shared" si="42"/>
        <v>73.03</v>
      </c>
      <c r="H257" s="19">
        <f t="shared" si="43"/>
        <v>1168.48</v>
      </c>
      <c r="I257" s="17" t="s">
        <v>25</v>
      </c>
      <c r="J257" s="80">
        <v>95543</v>
      </c>
      <c r="K257" s="84"/>
      <c r="L257" s="96"/>
      <c r="M257" s="96">
        <v>79.924894225790837</v>
      </c>
      <c r="N257" s="96">
        <v>1278.8</v>
      </c>
      <c r="O257" s="84"/>
      <c r="P257" s="96">
        <v>0</v>
      </c>
      <c r="Q257" s="84"/>
      <c r="R257" s="161"/>
      <c r="S257" s="96"/>
      <c r="T257" s="96"/>
      <c r="U257" s="96"/>
      <c r="V257" s="96"/>
      <c r="W257" s="156">
        <v>16</v>
      </c>
      <c r="X257" s="206">
        <v>1278.8</v>
      </c>
    </row>
    <row r="258" spans="1:24" ht="45">
      <c r="A258" s="17" t="s">
        <v>1387</v>
      </c>
      <c r="B258" s="12" t="s">
        <v>1388</v>
      </c>
      <c r="C258" s="17" t="s">
        <v>202</v>
      </c>
      <c r="D258" s="18" t="s">
        <v>1190</v>
      </c>
      <c r="E258" s="19">
        <f t="shared" si="41"/>
        <v>43.054000000000002</v>
      </c>
      <c r="F258" s="19">
        <v>56.65</v>
      </c>
      <c r="G258" s="19">
        <f t="shared" si="42"/>
        <v>53.7</v>
      </c>
      <c r="H258" s="19">
        <f t="shared" si="43"/>
        <v>859.2</v>
      </c>
      <c r="I258" s="17" t="s">
        <v>25</v>
      </c>
      <c r="J258" s="80">
        <v>95547</v>
      </c>
      <c r="K258" s="84"/>
      <c r="L258" s="96"/>
      <c r="M258" s="96">
        <v>58.769914006914533</v>
      </c>
      <c r="N258" s="96">
        <v>940.32</v>
      </c>
      <c r="O258" s="84"/>
      <c r="P258" s="96">
        <v>0</v>
      </c>
      <c r="Q258" s="84"/>
      <c r="R258" s="161"/>
      <c r="S258" s="96"/>
      <c r="T258" s="96"/>
      <c r="U258" s="96"/>
      <c r="V258" s="96"/>
      <c r="W258" s="156">
        <v>16</v>
      </c>
      <c r="X258" s="206">
        <v>940.32</v>
      </c>
    </row>
    <row r="259" spans="1:24" ht="45">
      <c r="A259" s="21">
        <v>40403</v>
      </c>
      <c r="B259" s="17" t="s">
        <v>1389</v>
      </c>
      <c r="C259" s="17" t="s">
        <v>202</v>
      </c>
      <c r="D259" s="18" t="s">
        <v>1063</v>
      </c>
      <c r="E259" s="19">
        <f t="shared" si="41"/>
        <v>285.63839999999999</v>
      </c>
      <c r="F259" s="19">
        <v>375.84</v>
      </c>
      <c r="G259" s="19">
        <f t="shared" si="42"/>
        <v>356.28</v>
      </c>
      <c r="H259" s="19">
        <f t="shared" si="43"/>
        <v>356.28</v>
      </c>
      <c r="I259" s="17" t="s">
        <v>40</v>
      </c>
      <c r="J259" s="80">
        <v>2024</v>
      </c>
      <c r="K259" s="84"/>
      <c r="L259" s="96"/>
      <c r="M259" s="96">
        <v>389.91703840565191</v>
      </c>
      <c r="N259" s="96">
        <v>389.92</v>
      </c>
      <c r="O259" s="84"/>
      <c r="P259" s="96">
        <v>0</v>
      </c>
      <c r="Q259" s="84"/>
      <c r="R259" s="161"/>
      <c r="S259" s="96"/>
      <c r="T259" s="96"/>
      <c r="U259" s="96"/>
      <c r="V259" s="96"/>
      <c r="W259" s="156">
        <v>1</v>
      </c>
      <c r="X259" s="206">
        <v>389.92</v>
      </c>
    </row>
    <row r="260" spans="1:24" ht="30">
      <c r="A260" s="21">
        <v>40768</v>
      </c>
      <c r="B260" s="17" t="s">
        <v>1390</v>
      </c>
      <c r="C260" s="17" t="s">
        <v>202</v>
      </c>
      <c r="D260" s="18" t="s">
        <v>1063</v>
      </c>
      <c r="E260" s="19">
        <f t="shared" si="41"/>
        <v>430.05360000000002</v>
      </c>
      <c r="F260" s="19">
        <v>565.86</v>
      </c>
      <c r="G260" s="19">
        <f t="shared" si="42"/>
        <v>536.41</v>
      </c>
      <c r="H260" s="19">
        <f t="shared" si="43"/>
        <v>536.41</v>
      </c>
      <c r="I260" s="17" t="s">
        <v>25</v>
      </c>
      <c r="J260" s="80">
        <v>100858</v>
      </c>
      <c r="K260" s="84"/>
      <c r="L260" s="96"/>
      <c r="M260" s="96">
        <v>587.05343710333375</v>
      </c>
      <c r="N260" s="96">
        <v>587.04999999999995</v>
      </c>
      <c r="O260" s="84"/>
      <c r="P260" s="96">
        <v>0</v>
      </c>
      <c r="Q260" s="84"/>
      <c r="R260" s="161"/>
      <c r="S260" s="96"/>
      <c r="T260" s="96"/>
      <c r="U260" s="96"/>
      <c r="V260" s="96"/>
      <c r="W260" s="156">
        <v>1</v>
      </c>
      <c r="X260" s="206">
        <v>587.04999999999995</v>
      </c>
    </row>
    <row r="261" spans="1:24">
      <c r="A261" s="21">
        <v>41134</v>
      </c>
      <c r="B261" s="17" t="s">
        <v>1391</v>
      </c>
      <c r="C261" s="17" t="s">
        <v>202</v>
      </c>
      <c r="D261" s="18" t="s">
        <v>1063</v>
      </c>
      <c r="E261" s="19">
        <f t="shared" si="41"/>
        <v>336.65720000000005</v>
      </c>
      <c r="F261" s="19">
        <v>442.97</v>
      </c>
      <c r="G261" s="19">
        <f t="shared" si="42"/>
        <v>419.91</v>
      </c>
      <c r="H261" s="19">
        <f t="shared" si="43"/>
        <v>419.91</v>
      </c>
      <c r="I261" s="17" t="s">
        <v>25</v>
      </c>
      <c r="J261" s="80">
        <v>86874</v>
      </c>
      <c r="K261" s="84"/>
      <c r="L261" s="96"/>
      <c r="M261" s="96">
        <v>459.55446165071658</v>
      </c>
      <c r="N261" s="96">
        <v>459.55</v>
      </c>
      <c r="O261" s="84"/>
      <c r="P261" s="96">
        <v>0</v>
      </c>
      <c r="Q261" s="84"/>
      <c r="R261" s="161"/>
      <c r="S261" s="96"/>
      <c r="T261" s="96"/>
      <c r="U261" s="96"/>
      <c r="V261" s="96"/>
      <c r="W261" s="156">
        <v>1</v>
      </c>
      <c r="X261" s="206">
        <v>459.55</v>
      </c>
    </row>
    <row r="262" spans="1:24" ht="30">
      <c r="A262" s="21">
        <v>41499</v>
      </c>
      <c r="B262" s="17" t="s">
        <v>1392</v>
      </c>
      <c r="C262" s="17" t="s">
        <v>202</v>
      </c>
      <c r="D262" s="18" t="s">
        <v>1309</v>
      </c>
      <c r="E262" s="19">
        <f t="shared" si="41"/>
        <v>79.685999999999993</v>
      </c>
      <c r="F262" s="19">
        <v>104.85</v>
      </c>
      <c r="G262" s="19">
        <f t="shared" si="42"/>
        <v>99.39</v>
      </c>
      <c r="H262" s="19">
        <f t="shared" si="43"/>
        <v>1789.02</v>
      </c>
      <c r="I262" s="17" t="s">
        <v>25</v>
      </c>
      <c r="J262" s="80">
        <v>86915</v>
      </c>
      <c r="K262" s="84"/>
      <c r="L262" s="96"/>
      <c r="M262" s="96">
        <v>108.77358944408259</v>
      </c>
      <c r="N262" s="96">
        <v>1957.92</v>
      </c>
      <c r="O262" s="84"/>
      <c r="P262" s="96">
        <v>0</v>
      </c>
      <c r="Q262" s="84"/>
      <c r="R262" s="159"/>
      <c r="S262" s="83"/>
      <c r="T262" s="83"/>
      <c r="U262" s="83"/>
      <c r="V262" s="83"/>
      <c r="W262" s="156">
        <v>18</v>
      </c>
      <c r="X262" s="206">
        <v>1957.92</v>
      </c>
    </row>
    <row r="263" spans="1:24">
      <c r="A263" s="21">
        <v>41864</v>
      </c>
      <c r="B263" s="17" t="s">
        <v>1393</v>
      </c>
      <c r="C263" s="17" t="s">
        <v>202</v>
      </c>
      <c r="D263" s="18" t="s">
        <v>1309</v>
      </c>
      <c r="E263" s="19">
        <f t="shared" si="41"/>
        <v>27.610799999999998</v>
      </c>
      <c r="F263" s="19">
        <v>36.33</v>
      </c>
      <c r="G263" s="19">
        <f t="shared" si="42"/>
        <v>34.44</v>
      </c>
      <c r="H263" s="19">
        <f t="shared" si="43"/>
        <v>619.91999999999996</v>
      </c>
      <c r="I263" s="17" t="s">
        <v>25</v>
      </c>
      <c r="J263" s="80">
        <v>100849</v>
      </c>
      <c r="K263" s="84"/>
      <c r="L263" s="96"/>
      <c r="M263" s="96">
        <v>37.69154261449043</v>
      </c>
      <c r="N263" s="96">
        <v>678.45</v>
      </c>
      <c r="O263" s="84"/>
      <c r="P263" s="96">
        <v>0</v>
      </c>
      <c r="Q263" s="84"/>
      <c r="R263" s="159"/>
      <c r="S263" s="83"/>
      <c r="T263" s="83"/>
      <c r="U263" s="83"/>
      <c r="V263" s="83"/>
      <c r="W263" s="156">
        <v>18</v>
      </c>
      <c r="X263" s="206">
        <v>678.45</v>
      </c>
    </row>
    <row r="264" spans="1:24">
      <c r="A264" s="12"/>
      <c r="B264" s="12"/>
      <c r="C264" s="12"/>
      <c r="D264" s="270"/>
      <c r="E264" s="271"/>
      <c r="F264" s="27"/>
      <c r="G264" s="14"/>
      <c r="H264" s="14"/>
      <c r="I264" s="12"/>
      <c r="J264" s="76"/>
      <c r="K264" s="81"/>
      <c r="L264" s="96"/>
      <c r="M264" s="96"/>
      <c r="N264" s="96"/>
      <c r="O264" s="81"/>
      <c r="P264" s="96"/>
      <c r="Q264" s="81"/>
      <c r="R264" s="159"/>
      <c r="S264" s="83"/>
      <c r="T264" s="83"/>
      <c r="U264" s="83"/>
      <c r="V264" s="83"/>
      <c r="W264" s="156"/>
      <c r="X264" s="129"/>
    </row>
    <row r="265" spans="1:24" s="110" customFormat="1" ht="15.75">
      <c r="A265" s="131" t="s">
        <v>1715</v>
      </c>
      <c r="B265" s="102" t="s">
        <v>971</v>
      </c>
      <c r="C265" s="103"/>
      <c r="D265" s="104"/>
      <c r="E265" s="105"/>
      <c r="F265" s="105"/>
      <c r="G265" s="105"/>
      <c r="H265" s="108">
        <f>SUM(H266:H279)</f>
        <v>11155.66</v>
      </c>
      <c r="I265" s="103"/>
      <c r="J265" s="106"/>
      <c r="K265" s="107"/>
      <c r="L265" s="132"/>
      <c r="M265" s="132"/>
      <c r="N265" s="108">
        <v>12208.900000000001</v>
      </c>
      <c r="O265" s="107"/>
      <c r="P265" s="132">
        <v>0</v>
      </c>
      <c r="Q265" s="107"/>
      <c r="R265" s="165"/>
      <c r="S265" s="109"/>
      <c r="T265" s="109"/>
      <c r="U265" s="109"/>
      <c r="V265" s="109"/>
      <c r="W265" s="169"/>
      <c r="X265" s="108">
        <v>12208.900000000001</v>
      </c>
    </row>
    <row r="266" spans="1:24" ht="45">
      <c r="A266" s="17" t="s">
        <v>1394</v>
      </c>
      <c r="B266" s="12" t="s">
        <v>1395</v>
      </c>
      <c r="C266" s="17" t="s">
        <v>20</v>
      </c>
      <c r="D266" s="18" t="s">
        <v>1063</v>
      </c>
      <c r="E266" s="19">
        <f t="shared" ref="E266:E279" si="44">F266*(1-$Y$12)</f>
        <v>678.98400000000004</v>
      </c>
      <c r="F266" s="19">
        <v>893.4</v>
      </c>
      <c r="G266" s="19">
        <f t="shared" ref="G266:G279" si="45">ROUND(E266*1.2473,2)</f>
        <v>846.9</v>
      </c>
      <c r="H266" s="19">
        <f t="shared" ref="H266:H279" si="46">ROUND(D266*G266,2)</f>
        <v>846.9</v>
      </c>
      <c r="I266" s="17" t="s">
        <v>40</v>
      </c>
      <c r="J266" s="80">
        <v>13247</v>
      </c>
      <c r="K266" s="84"/>
      <c r="L266" s="96"/>
      <c r="M266" s="96">
        <v>926.85735889117154</v>
      </c>
      <c r="N266" s="96">
        <v>926.86</v>
      </c>
      <c r="O266" s="84"/>
      <c r="P266" s="96">
        <v>0</v>
      </c>
      <c r="Q266" s="84"/>
      <c r="R266" s="159"/>
      <c r="S266" s="83"/>
      <c r="T266" s="83"/>
      <c r="U266" s="83"/>
      <c r="V266" s="83"/>
      <c r="W266" s="156">
        <v>1</v>
      </c>
      <c r="X266" s="206">
        <v>926.86</v>
      </c>
    </row>
    <row r="267" spans="1:24" ht="45">
      <c r="A267" s="17" t="s">
        <v>1396</v>
      </c>
      <c r="B267" s="12" t="s">
        <v>1397</v>
      </c>
      <c r="C267" s="17" t="s">
        <v>20</v>
      </c>
      <c r="D267" s="18" t="s">
        <v>1109</v>
      </c>
      <c r="E267" s="19">
        <f t="shared" si="44"/>
        <v>1034.4816000000001</v>
      </c>
      <c r="F267" s="19">
        <v>1361.16</v>
      </c>
      <c r="G267" s="19">
        <f t="shared" si="45"/>
        <v>1290.31</v>
      </c>
      <c r="H267" s="19">
        <f t="shared" si="46"/>
        <v>5161.24</v>
      </c>
      <c r="I267" s="17" t="s">
        <v>40</v>
      </c>
      <c r="J267" s="80">
        <v>11527</v>
      </c>
      <c r="K267" s="84"/>
      <c r="L267" s="96"/>
      <c r="M267" s="96">
        <v>1412.1304979937036</v>
      </c>
      <c r="N267" s="96">
        <v>5648.52</v>
      </c>
      <c r="O267" s="84"/>
      <c r="P267" s="96">
        <v>0</v>
      </c>
      <c r="Q267" s="84"/>
      <c r="R267" s="159"/>
      <c r="S267" s="83"/>
      <c r="T267" s="83"/>
      <c r="U267" s="83"/>
      <c r="V267" s="83"/>
      <c r="W267" s="156">
        <v>4</v>
      </c>
      <c r="X267" s="206">
        <v>5648.52</v>
      </c>
    </row>
    <row r="268" spans="1:24">
      <c r="A268" s="17" t="s">
        <v>1398</v>
      </c>
      <c r="B268" s="17" t="s">
        <v>1399</v>
      </c>
      <c r="C268" s="17" t="s">
        <v>20</v>
      </c>
      <c r="D268" s="18" t="s">
        <v>1049</v>
      </c>
      <c r="E268" s="19">
        <f t="shared" si="44"/>
        <v>113.24</v>
      </c>
      <c r="F268" s="19">
        <v>149</v>
      </c>
      <c r="G268" s="19">
        <f t="shared" si="45"/>
        <v>141.24</v>
      </c>
      <c r="H268" s="19">
        <f t="shared" si="46"/>
        <v>282.48</v>
      </c>
      <c r="I268" s="17" t="s">
        <v>40</v>
      </c>
      <c r="J268" s="80">
        <v>4436</v>
      </c>
      <c r="K268" s="84"/>
      <c r="L268" s="96"/>
      <c r="M268" s="96">
        <v>154.57472354444337</v>
      </c>
      <c r="N268" s="96">
        <v>309.14999999999998</v>
      </c>
      <c r="O268" s="84"/>
      <c r="P268" s="96">
        <v>0</v>
      </c>
      <c r="Q268" s="84"/>
      <c r="R268" s="159"/>
      <c r="S268" s="83"/>
      <c r="T268" s="83"/>
      <c r="U268" s="83"/>
      <c r="V268" s="83"/>
      <c r="W268" s="156">
        <v>2</v>
      </c>
      <c r="X268" s="206">
        <v>309.14999999999998</v>
      </c>
    </row>
    <row r="269" spans="1:24" ht="30">
      <c r="A269" s="17" t="s">
        <v>1400</v>
      </c>
      <c r="B269" s="17" t="s">
        <v>820</v>
      </c>
      <c r="C269" s="17" t="s">
        <v>20</v>
      </c>
      <c r="D269" s="18" t="s">
        <v>1109</v>
      </c>
      <c r="E269" s="19">
        <f t="shared" si="44"/>
        <v>31.813600000000001</v>
      </c>
      <c r="F269" s="19">
        <v>41.86</v>
      </c>
      <c r="G269" s="19">
        <f t="shared" si="45"/>
        <v>39.68</v>
      </c>
      <c r="H269" s="19">
        <f t="shared" si="46"/>
        <v>158.72</v>
      </c>
      <c r="I269" s="17" t="s">
        <v>1051</v>
      </c>
      <c r="J269" s="79" t="s">
        <v>1401</v>
      </c>
      <c r="K269" s="82"/>
      <c r="L269" s="96"/>
      <c r="M269" s="96">
        <v>43.426260480342059</v>
      </c>
      <c r="N269" s="96">
        <v>173.71</v>
      </c>
      <c r="O269" s="82"/>
      <c r="P269" s="96">
        <v>0</v>
      </c>
      <c r="Q269" s="82"/>
      <c r="R269" s="159"/>
      <c r="S269" s="83"/>
      <c r="T269" s="83"/>
      <c r="U269" s="83"/>
      <c r="V269" s="83"/>
      <c r="W269" s="156">
        <v>4</v>
      </c>
      <c r="X269" s="206">
        <v>173.71</v>
      </c>
    </row>
    <row r="270" spans="1:24">
      <c r="A270" s="17" t="s">
        <v>1402</v>
      </c>
      <c r="B270" s="17" t="s">
        <v>1403</v>
      </c>
      <c r="C270" s="17" t="s">
        <v>20</v>
      </c>
      <c r="D270" s="18" t="s">
        <v>1109</v>
      </c>
      <c r="E270" s="19">
        <f t="shared" si="44"/>
        <v>11.4</v>
      </c>
      <c r="F270" s="19">
        <v>15</v>
      </c>
      <c r="G270" s="19">
        <f t="shared" si="45"/>
        <v>14.22</v>
      </c>
      <c r="H270" s="19">
        <f t="shared" si="46"/>
        <v>56.88</v>
      </c>
      <c r="I270" s="17" t="s">
        <v>40</v>
      </c>
      <c r="J270" s="80">
        <v>10243</v>
      </c>
      <c r="K270" s="84"/>
      <c r="L270" s="96"/>
      <c r="M270" s="96">
        <v>15.562535887864518</v>
      </c>
      <c r="N270" s="96">
        <v>62.25</v>
      </c>
      <c r="O270" s="84"/>
      <c r="P270" s="96">
        <v>0</v>
      </c>
      <c r="Q270" s="84"/>
      <c r="R270" s="159"/>
      <c r="S270" s="83"/>
      <c r="T270" s="83"/>
      <c r="U270" s="83"/>
      <c r="V270" s="83"/>
      <c r="W270" s="156">
        <v>4</v>
      </c>
      <c r="X270" s="206">
        <v>62.25</v>
      </c>
    </row>
    <row r="271" spans="1:24" ht="45">
      <c r="A271" s="17" t="s">
        <v>1404</v>
      </c>
      <c r="B271" s="12" t="s">
        <v>1405</v>
      </c>
      <c r="C271" s="17" t="s">
        <v>939</v>
      </c>
      <c r="D271" s="18" t="s">
        <v>1049</v>
      </c>
      <c r="E271" s="19">
        <f t="shared" si="44"/>
        <v>277.88639999999998</v>
      </c>
      <c r="F271" s="19">
        <v>365.64</v>
      </c>
      <c r="G271" s="19">
        <f t="shared" si="45"/>
        <v>346.61</v>
      </c>
      <c r="H271" s="19">
        <f t="shared" si="46"/>
        <v>693.22</v>
      </c>
      <c r="I271" s="17" t="s">
        <v>1051</v>
      </c>
      <c r="J271" s="79" t="s">
        <v>1406</v>
      </c>
      <c r="K271" s="82"/>
      <c r="L271" s="96"/>
      <c r="M271" s="96">
        <v>379.33407623718148</v>
      </c>
      <c r="N271" s="96">
        <v>758.67</v>
      </c>
      <c r="O271" s="82"/>
      <c r="P271" s="96">
        <v>0</v>
      </c>
      <c r="Q271" s="82"/>
      <c r="R271" s="159"/>
      <c r="S271" s="83"/>
      <c r="T271" s="83"/>
      <c r="U271" s="83"/>
      <c r="V271" s="83"/>
      <c r="W271" s="156">
        <v>2</v>
      </c>
      <c r="X271" s="206">
        <v>758.67</v>
      </c>
    </row>
    <row r="272" spans="1:24" ht="45">
      <c r="A272" s="17" t="s">
        <v>1407</v>
      </c>
      <c r="B272" s="12" t="s">
        <v>1408</v>
      </c>
      <c r="C272" s="17" t="s">
        <v>20</v>
      </c>
      <c r="D272" s="18" t="s">
        <v>1049</v>
      </c>
      <c r="E272" s="19">
        <f t="shared" si="44"/>
        <v>102.2276</v>
      </c>
      <c r="F272" s="19">
        <v>134.51</v>
      </c>
      <c r="G272" s="19">
        <f t="shared" si="45"/>
        <v>127.51</v>
      </c>
      <c r="H272" s="19">
        <f t="shared" si="46"/>
        <v>255.02</v>
      </c>
      <c r="I272" s="17" t="s">
        <v>1051</v>
      </c>
      <c r="J272" s="79" t="s">
        <v>1409</v>
      </c>
      <c r="K272" s="82"/>
      <c r="L272" s="96"/>
      <c r="M272" s="96">
        <v>139.54844944174434</v>
      </c>
      <c r="N272" s="96">
        <v>279.10000000000002</v>
      </c>
      <c r="O272" s="82"/>
      <c r="P272" s="96">
        <v>0</v>
      </c>
      <c r="Q272" s="82"/>
      <c r="R272" s="159"/>
      <c r="S272" s="83"/>
      <c r="T272" s="83"/>
      <c r="U272" s="83"/>
      <c r="V272" s="83"/>
      <c r="W272" s="156">
        <v>2</v>
      </c>
      <c r="X272" s="206">
        <v>279.10000000000002</v>
      </c>
    </row>
    <row r="273" spans="1:24" ht="45">
      <c r="A273" s="17" t="s">
        <v>1410</v>
      </c>
      <c r="B273" s="12" t="s">
        <v>1411</v>
      </c>
      <c r="C273" s="17" t="s">
        <v>49</v>
      </c>
      <c r="D273" s="18" t="s">
        <v>1319</v>
      </c>
      <c r="E273" s="19">
        <f t="shared" si="44"/>
        <v>7.2808000000000002</v>
      </c>
      <c r="F273" s="19">
        <v>9.58</v>
      </c>
      <c r="G273" s="19">
        <f t="shared" si="45"/>
        <v>9.08</v>
      </c>
      <c r="H273" s="19">
        <f t="shared" si="46"/>
        <v>454</v>
      </c>
      <c r="I273" s="17" t="s">
        <v>40</v>
      </c>
      <c r="J273" s="80">
        <v>11752</v>
      </c>
      <c r="K273" s="84"/>
      <c r="L273" s="96"/>
      <c r="M273" s="96">
        <v>9.9372592026589182</v>
      </c>
      <c r="N273" s="96">
        <v>496.86</v>
      </c>
      <c r="O273" s="84"/>
      <c r="P273" s="96">
        <v>0</v>
      </c>
      <c r="Q273" s="84"/>
      <c r="R273" s="159"/>
      <c r="S273" s="83"/>
      <c r="T273" s="83"/>
      <c r="U273" s="83"/>
      <c r="V273" s="83"/>
      <c r="W273" s="156">
        <v>50</v>
      </c>
      <c r="X273" s="206">
        <v>496.86</v>
      </c>
    </row>
    <row r="274" spans="1:24">
      <c r="A274" s="17" t="s">
        <v>1412</v>
      </c>
      <c r="B274" s="17" t="s">
        <v>1413</v>
      </c>
      <c r="C274" s="17" t="s">
        <v>49</v>
      </c>
      <c r="D274" s="18" t="s">
        <v>1414</v>
      </c>
      <c r="E274" s="19">
        <f t="shared" si="44"/>
        <v>6.8552</v>
      </c>
      <c r="F274" s="19">
        <v>9.02</v>
      </c>
      <c r="G274" s="19">
        <f t="shared" si="45"/>
        <v>8.5500000000000007</v>
      </c>
      <c r="H274" s="19">
        <f t="shared" si="46"/>
        <v>855</v>
      </c>
      <c r="I274" s="17" t="s">
        <v>40</v>
      </c>
      <c r="J274" s="80">
        <v>416</v>
      </c>
      <c r="K274" s="84"/>
      <c r="L274" s="96"/>
      <c r="M274" s="96">
        <v>9.3572209452349959</v>
      </c>
      <c r="N274" s="96">
        <v>935.72</v>
      </c>
      <c r="O274" s="84"/>
      <c r="P274" s="96">
        <v>0</v>
      </c>
      <c r="Q274" s="84"/>
      <c r="R274" s="159"/>
      <c r="S274" s="83"/>
      <c r="T274" s="83"/>
      <c r="U274" s="83"/>
      <c r="V274" s="83"/>
      <c r="W274" s="156">
        <v>100</v>
      </c>
      <c r="X274" s="206">
        <v>935.72</v>
      </c>
    </row>
    <row r="275" spans="1:24">
      <c r="A275" s="21">
        <v>40434</v>
      </c>
      <c r="B275" s="17" t="s">
        <v>1415</v>
      </c>
      <c r="C275" s="17" t="s">
        <v>20</v>
      </c>
      <c r="D275" s="18" t="s">
        <v>1235</v>
      </c>
      <c r="E275" s="19">
        <f t="shared" si="44"/>
        <v>5.548</v>
      </c>
      <c r="F275" s="19">
        <v>7.3</v>
      </c>
      <c r="G275" s="19">
        <f t="shared" si="45"/>
        <v>6.92</v>
      </c>
      <c r="H275" s="19">
        <f t="shared" si="46"/>
        <v>55.36</v>
      </c>
      <c r="I275" s="17" t="s">
        <v>25</v>
      </c>
      <c r="J275" s="80">
        <v>91941</v>
      </c>
      <c r="K275" s="84"/>
      <c r="L275" s="96"/>
      <c r="M275" s="96">
        <v>7.5733297007048144</v>
      </c>
      <c r="N275" s="96">
        <v>60.59</v>
      </c>
      <c r="O275" s="84"/>
      <c r="P275" s="96">
        <v>0</v>
      </c>
      <c r="Q275" s="84"/>
      <c r="R275" s="159"/>
      <c r="S275" s="83"/>
      <c r="T275" s="83"/>
      <c r="U275" s="83"/>
      <c r="V275" s="83"/>
      <c r="W275" s="156">
        <v>8</v>
      </c>
      <c r="X275" s="206">
        <v>60.59</v>
      </c>
    </row>
    <row r="276" spans="1:24" ht="30">
      <c r="A276" s="21">
        <v>40799</v>
      </c>
      <c r="B276" s="17" t="s">
        <v>1416</v>
      </c>
      <c r="C276" s="17" t="s">
        <v>49</v>
      </c>
      <c r="D276" s="18" t="s">
        <v>1319</v>
      </c>
      <c r="E276" s="19">
        <f t="shared" si="44"/>
        <v>6.3688000000000002</v>
      </c>
      <c r="F276" s="19">
        <v>8.3800000000000008</v>
      </c>
      <c r="G276" s="19">
        <f t="shared" si="45"/>
        <v>7.94</v>
      </c>
      <c r="H276" s="19">
        <f t="shared" si="46"/>
        <v>397</v>
      </c>
      <c r="I276" s="17" t="s">
        <v>25</v>
      </c>
      <c r="J276" s="80">
        <v>91863</v>
      </c>
      <c r="K276" s="84"/>
      <c r="L276" s="96"/>
      <c r="M276" s="96">
        <v>8.6896297432942529</v>
      </c>
      <c r="N276" s="96">
        <v>434.48</v>
      </c>
      <c r="O276" s="84"/>
      <c r="P276" s="96">
        <v>0</v>
      </c>
      <c r="Q276" s="84"/>
      <c r="R276" s="159"/>
      <c r="S276" s="83"/>
      <c r="T276" s="83"/>
      <c r="U276" s="83"/>
      <c r="V276" s="83"/>
      <c r="W276" s="156">
        <v>50</v>
      </c>
      <c r="X276" s="206">
        <v>434.48</v>
      </c>
    </row>
    <row r="277" spans="1:24" ht="30">
      <c r="A277" s="21">
        <v>41165</v>
      </c>
      <c r="B277" s="17" t="s">
        <v>1417</v>
      </c>
      <c r="C277" s="17" t="s">
        <v>20</v>
      </c>
      <c r="D277" s="18" t="s">
        <v>1063</v>
      </c>
      <c r="E277" s="19">
        <f t="shared" si="44"/>
        <v>346.62079999999997</v>
      </c>
      <c r="F277" s="19">
        <v>456.08</v>
      </c>
      <c r="G277" s="19">
        <f t="shared" si="45"/>
        <v>432.34</v>
      </c>
      <c r="H277" s="19">
        <f t="shared" si="46"/>
        <v>432.34</v>
      </c>
      <c r="I277" s="17" t="s">
        <v>40</v>
      </c>
      <c r="J277" s="80">
        <v>8681</v>
      </c>
      <c r="K277" s="84"/>
      <c r="L277" s="96"/>
      <c r="M277" s="96">
        <v>473.15800040501722</v>
      </c>
      <c r="N277" s="96">
        <v>473.16</v>
      </c>
      <c r="O277" s="84"/>
      <c r="P277" s="96">
        <v>0</v>
      </c>
      <c r="Q277" s="84"/>
      <c r="R277" s="159"/>
      <c r="S277" s="83"/>
      <c r="T277" s="83"/>
      <c r="U277" s="83"/>
      <c r="V277" s="83"/>
      <c r="W277" s="156">
        <v>1</v>
      </c>
      <c r="X277" s="206">
        <v>473.16</v>
      </c>
    </row>
    <row r="278" spans="1:24" ht="30">
      <c r="A278" s="21">
        <v>41530</v>
      </c>
      <c r="B278" s="17" t="s">
        <v>1418</v>
      </c>
      <c r="C278" s="17" t="s">
        <v>20</v>
      </c>
      <c r="D278" s="18" t="s">
        <v>1063</v>
      </c>
      <c r="E278" s="19">
        <f t="shared" si="44"/>
        <v>849.50519999999995</v>
      </c>
      <c r="F278" s="19">
        <v>1117.77</v>
      </c>
      <c r="G278" s="19">
        <f t="shared" si="45"/>
        <v>1059.5899999999999</v>
      </c>
      <c r="H278" s="19">
        <f t="shared" si="46"/>
        <v>1059.5899999999999</v>
      </c>
      <c r="I278" s="17" t="s">
        <v>40</v>
      </c>
      <c r="J278" s="80">
        <v>4350</v>
      </c>
      <c r="K278" s="84"/>
      <c r="L278" s="96"/>
      <c r="M278" s="96">
        <v>1159.6278060071984</v>
      </c>
      <c r="N278" s="96">
        <v>1159.6300000000001</v>
      </c>
      <c r="O278" s="84"/>
      <c r="P278" s="96">
        <v>0</v>
      </c>
      <c r="Q278" s="84"/>
      <c r="R278" s="159"/>
      <c r="S278" s="83"/>
      <c r="T278" s="83"/>
      <c r="U278" s="83"/>
      <c r="V278" s="83"/>
      <c r="W278" s="156">
        <v>1</v>
      </c>
      <c r="X278" s="206">
        <v>1159.6300000000001</v>
      </c>
    </row>
    <row r="279" spans="1:24" ht="30">
      <c r="A279" s="21">
        <v>41895</v>
      </c>
      <c r="B279" s="17" t="s">
        <v>1419</v>
      </c>
      <c r="C279" s="17" t="s">
        <v>20</v>
      </c>
      <c r="D279" s="18" t="s">
        <v>1063</v>
      </c>
      <c r="E279" s="19">
        <f t="shared" si="44"/>
        <v>359.1</v>
      </c>
      <c r="F279" s="19">
        <v>472.5</v>
      </c>
      <c r="G279" s="19">
        <f t="shared" si="45"/>
        <v>447.91</v>
      </c>
      <c r="H279" s="19">
        <f t="shared" si="46"/>
        <v>447.91</v>
      </c>
      <c r="I279" s="17" t="s">
        <v>40</v>
      </c>
      <c r="J279" s="80">
        <v>8914</v>
      </c>
      <c r="K279" s="84"/>
      <c r="L279" s="96"/>
      <c r="M279" s="96">
        <v>490.19799223160311</v>
      </c>
      <c r="N279" s="96">
        <v>490.2</v>
      </c>
      <c r="O279" s="84"/>
      <c r="P279" s="96">
        <v>0</v>
      </c>
      <c r="Q279" s="84"/>
      <c r="R279" s="159"/>
      <c r="S279" s="83"/>
      <c r="T279" s="83"/>
      <c r="U279" s="83"/>
      <c r="V279" s="83"/>
      <c r="W279" s="156">
        <v>1</v>
      </c>
      <c r="X279" s="206">
        <v>490.2</v>
      </c>
    </row>
    <row r="280" spans="1:24">
      <c r="A280" s="12"/>
      <c r="B280" s="12"/>
      <c r="C280" s="12"/>
      <c r="D280" s="13"/>
      <c r="E280" s="14"/>
      <c r="F280" s="14"/>
      <c r="G280" s="14"/>
      <c r="H280" s="14"/>
      <c r="I280" s="12"/>
      <c r="J280" s="76"/>
      <c r="K280" s="81"/>
      <c r="L280" s="96"/>
      <c r="M280" s="96"/>
      <c r="N280" s="96"/>
      <c r="O280" s="81"/>
      <c r="P280" s="96"/>
      <c r="Q280" s="81"/>
      <c r="R280" s="159"/>
      <c r="S280" s="83"/>
      <c r="T280" s="83"/>
      <c r="U280" s="83"/>
      <c r="V280" s="83"/>
      <c r="W280" s="156"/>
      <c r="X280" s="129"/>
    </row>
    <row r="281" spans="1:24" s="94" customFormat="1" ht="15.75">
      <c r="A281" s="85" t="s">
        <v>1801</v>
      </c>
      <c r="B281" s="86" t="s">
        <v>972</v>
      </c>
      <c r="C281" s="87"/>
      <c r="D281" s="88"/>
      <c r="E281" s="89"/>
      <c r="F281" s="89"/>
      <c r="G281" s="89"/>
      <c r="H281" s="97">
        <f>SUM(H282:H290)</f>
        <v>71799.11</v>
      </c>
      <c r="I281" s="87"/>
      <c r="J281" s="91"/>
      <c r="K281" s="92"/>
      <c r="L281" s="97">
        <f>SUM(L282:L290)</f>
        <v>20899.23</v>
      </c>
      <c r="M281" s="98"/>
      <c r="N281" s="97">
        <v>55705.429999999993</v>
      </c>
      <c r="O281" s="92"/>
      <c r="P281" s="97">
        <v>1110.9100000000001</v>
      </c>
      <c r="Q281" s="92"/>
      <c r="R281" s="160">
        <v>0</v>
      </c>
      <c r="S281" s="97"/>
      <c r="T281" s="97"/>
      <c r="U281" s="97"/>
      <c r="V281" s="97"/>
      <c r="W281" s="168"/>
      <c r="X281" s="130">
        <v>77715.569999999992</v>
      </c>
    </row>
    <row r="282" spans="1:24" ht="30">
      <c r="A282" s="16" t="s">
        <v>1698</v>
      </c>
      <c r="B282" s="17" t="s">
        <v>1420</v>
      </c>
      <c r="C282" s="17" t="s">
        <v>1028</v>
      </c>
      <c r="D282" s="18" t="s">
        <v>1421</v>
      </c>
      <c r="E282" s="19">
        <f t="shared" ref="E282:E290" si="47">F282*(1-$Y$12)</f>
        <v>8.4816000000000003</v>
      </c>
      <c r="F282" s="19">
        <v>11.16</v>
      </c>
      <c r="G282" s="19">
        <f t="shared" ref="G282:G290" si="48">ROUND(E282*1.2473,2)</f>
        <v>10.58</v>
      </c>
      <c r="H282" s="19">
        <f t="shared" ref="H282:H290" si="49">ROUND(D282*G282,2)</f>
        <v>16561.61</v>
      </c>
      <c r="I282" s="17" t="s">
        <v>25</v>
      </c>
      <c r="J282" s="80">
        <v>88497</v>
      </c>
      <c r="K282" s="84">
        <v>547.87949999999989</v>
      </c>
      <c r="L282" s="96">
        <v>5796.57</v>
      </c>
      <c r="M282" s="96">
        <v>11.578876912349267</v>
      </c>
      <c r="N282" s="96">
        <v>11781.4</v>
      </c>
      <c r="O282" s="84"/>
      <c r="P282" s="96">
        <v>0</v>
      </c>
      <c r="Q282" s="84"/>
      <c r="R282" s="159"/>
      <c r="S282" s="83"/>
      <c r="T282" s="83"/>
      <c r="U282" s="83"/>
      <c r="V282" s="83"/>
      <c r="W282" s="156">
        <v>1565.37</v>
      </c>
      <c r="X282" s="206">
        <v>17577.97</v>
      </c>
    </row>
    <row r="283" spans="1:24">
      <c r="A283" s="16" t="s">
        <v>1699</v>
      </c>
      <c r="B283" s="17" t="s">
        <v>1422</v>
      </c>
      <c r="C283" s="17" t="s">
        <v>1028</v>
      </c>
      <c r="D283" s="18" t="s">
        <v>1037</v>
      </c>
      <c r="E283" s="19">
        <f t="shared" si="47"/>
        <v>15.0252</v>
      </c>
      <c r="F283" s="19">
        <v>19.77</v>
      </c>
      <c r="G283" s="19">
        <f t="shared" si="48"/>
        <v>18.739999999999998</v>
      </c>
      <c r="H283" s="19">
        <f t="shared" si="49"/>
        <v>14695.72</v>
      </c>
      <c r="I283" s="17" t="s">
        <v>25</v>
      </c>
      <c r="J283" s="80">
        <v>88496</v>
      </c>
      <c r="K283" s="84">
        <v>274.4665</v>
      </c>
      <c r="L283" s="96">
        <v>5143.5</v>
      </c>
      <c r="M283" s="96">
        <v>20.50927725306477</v>
      </c>
      <c r="N283" s="96">
        <v>10454.06</v>
      </c>
      <c r="O283" s="84"/>
      <c r="P283" s="96">
        <v>0</v>
      </c>
      <c r="Q283" s="84"/>
      <c r="R283" s="159"/>
      <c r="S283" s="83"/>
      <c r="T283" s="83"/>
      <c r="U283" s="83"/>
      <c r="V283" s="83"/>
      <c r="W283" s="156">
        <v>784.19</v>
      </c>
      <c r="X283" s="206">
        <v>15597.56</v>
      </c>
    </row>
    <row r="284" spans="1:24" ht="30">
      <c r="A284" s="16" t="s">
        <v>1700</v>
      </c>
      <c r="B284" s="17" t="s">
        <v>1423</v>
      </c>
      <c r="C284" s="17" t="s">
        <v>1028</v>
      </c>
      <c r="D284" s="18" t="s">
        <v>1421</v>
      </c>
      <c r="E284" s="19">
        <f t="shared" si="47"/>
        <v>1.4136000000000002</v>
      </c>
      <c r="F284" s="19">
        <v>1.86</v>
      </c>
      <c r="G284" s="19">
        <f t="shared" si="48"/>
        <v>1.76</v>
      </c>
      <c r="H284" s="19">
        <f t="shared" si="49"/>
        <v>2755.05</v>
      </c>
      <c r="I284" s="17" t="s">
        <v>25</v>
      </c>
      <c r="J284" s="80">
        <v>88485</v>
      </c>
      <c r="K284" s="84">
        <v>547.87949999999989</v>
      </c>
      <c r="L284" s="96">
        <v>964.27</v>
      </c>
      <c r="M284" s="96">
        <v>1.9261647793700105</v>
      </c>
      <c r="N284" s="96">
        <v>1959.85</v>
      </c>
      <c r="O284" s="84"/>
      <c r="P284" s="96">
        <v>0</v>
      </c>
      <c r="Q284" s="84"/>
      <c r="R284" s="159"/>
      <c r="S284" s="83"/>
      <c r="T284" s="83"/>
      <c r="U284" s="83"/>
      <c r="V284" s="83"/>
      <c r="W284" s="156">
        <v>1565.37</v>
      </c>
      <c r="X284" s="206">
        <v>2924.12</v>
      </c>
    </row>
    <row r="285" spans="1:24">
      <c r="A285" s="16" t="s">
        <v>1701</v>
      </c>
      <c r="B285" s="17" t="s">
        <v>1424</v>
      </c>
      <c r="C285" s="17" t="s">
        <v>1028</v>
      </c>
      <c r="D285" s="18" t="s">
        <v>1037</v>
      </c>
      <c r="E285" s="19">
        <f t="shared" si="47"/>
        <v>1.6339999999999999</v>
      </c>
      <c r="F285" s="19">
        <v>2.15</v>
      </c>
      <c r="G285" s="19">
        <f t="shared" si="48"/>
        <v>2.04</v>
      </c>
      <c r="H285" s="19">
        <f t="shared" si="49"/>
        <v>1599.75</v>
      </c>
      <c r="I285" s="17" t="s">
        <v>25</v>
      </c>
      <c r="J285" s="80">
        <v>88484</v>
      </c>
      <c r="K285" s="84">
        <v>274.4665</v>
      </c>
      <c r="L285" s="96">
        <v>559.91</v>
      </c>
      <c r="M285" s="96">
        <v>2.2326000851788761</v>
      </c>
      <c r="N285" s="96">
        <v>1138.01</v>
      </c>
      <c r="O285" s="84"/>
      <c r="P285" s="96">
        <v>0</v>
      </c>
      <c r="Q285" s="84"/>
      <c r="R285" s="159"/>
      <c r="S285" s="83"/>
      <c r="T285" s="83"/>
      <c r="U285" s="83"/>
      <c r="V285" s="83"/>
      <c r="W285" s="156">
        <v>784.19</v>
      </c>
      <c r="X285" s="206">
        <v>1697.92</v>
      </c>
    </row>
    <row r="286" spans="1:24" ht="30">
      <c r="A286" s="16" t="s">
        <v>1702</v>
      </c>
      <c r="B286" s="17" t="s">
        <v>1425</v>
      </c>
      <c r="C286" s="17" t="s">
        <v>1028</v>
      </c>
      <c r="D286" s="18" t="s">
        <v>1421</v>
      </c>
      <c r="E286" s="19">
        <f t="shared" si="47"/>
        <v>7.8811999999999998</v>
      </c>
      <c r="F286" s="19">
        <v>10.37</v>
      </c>
      <c r="G286" s="19">
        <f t="shared" si="48"/>
        <v>9.83</v>
      </c>
      <c r="H286" s="19">
        <f t="shared" si="49"/>
        <v>15387.59</v>
      </c>
      <c r="I286" s="17" t="s">
        <v>25</v>
      </c>
      <c r="J286" s="80">
        <v>88489</v>
      </c>
      <c r="K286" s="84">
        <v>547.87949999999989</v>
      </c>
      <c r="L286" s="96">
        <v>5385.66</v>
      </c>
      <c r="M286" s="96">
        <v>10.758068057504094</v>
      </c>
      <c r="N286" s="96">
        <v>10946.23</v>
      </c>
      <c r="O286" s="84"/>
      <c r="P286" s="96">
        <v>0</v>
      </c>
      <c r="Q286" s="84"/>
      <c r="R286" s="159"/>
      <c r="S286" s="83"/>
      <c r="T286" s="83"/>
      <c r="U286" s="83"/>
      <c r="V286" s="83"/>
      <c r="W286" s="156">
        <v>1565.37</v>
      </c>
      <c r="X286" s="206">
        <v>16331.89</v>
      </c>
    </row>
    <row r="287" spans="1:24">
      <c r="A287" s="16" t="s">
        <v>1703</v>
      </c>
      <c r="B287" s="17" t="s">
        <v>1426</v>
      </c>
      <c r="C287" s="17" t="s">
        <v>1028</v>
      </c>
      <c r="D287" s="18" t="s">
        <v>1037</v>
      </c>
      <c r="E287" s="19">
        <f t="shared" si="47"/>
        <v>8.9072000000000013</v>
      </c>
      <c r="F287" s="19">
        <v>11.72</v>
      </c>
      <c r="G287" s="19">
        <f t="shared" si="48"/>
        <v>11.11</v>
      </c>
      <c r="H287" s="19">
        <f t="shared" si="49"/>
        <v>8712.35</v>
      </c>
      <c r="I287" s="17" t="s">
        <v>25</v>
      </c>
      <c r="J287" s="80">
        <v>88488</v>
      </c>
      <c r="K287" s="84">
        <v>274.4665</v>
      </c>
      <c r="L287" s="96">
        <v>3049.32</v>
      </c>
      <c r="M287" s="96">
        <v>12.158915169773191</v>
      </c>
      <c r="N287" s="96">
        <v>6197.68</v>
      </c>
      <c r="O287" s="84"/>
      <c r="P287" s="96">
        <v>0</v>
      </c>
      <c r="Q287" s="84"/>
      <c r="R287" s="159"/>
      <c r="S287" s="83"/>
      <c r="T287" s="83"/>
      <c r="U287" s="83"/>
      <c r="V287" s="83"/>
      <c r="W287" s="156">
        <v>784.19</v>
      </c>
      <c r="X287" s="206">
        <v>9247</v>
      </c>
    </row>
    <row r="288" spans="1:24" ht="45">
      <c r="A288" s="16" t="s">
        <v>1704</v>
      </c>
      <c r="B288" s="12" t="s">
        <v>1427</v>
      </c>
      <c r="C288" s="17" t="s">
        <v>1028</v>
      </c>
      <c r="D288" s="18" t="s">
        <v>1428</v>
      </c>
      <c r="E288" s="19">
        <f t="shared" si="47"/>
        <v>11.096</v>
      </c>
      <c r="F288" s="19">
        <v>14.6</v>
      </c>
      <c r="G288" s="19">
        <f t="shared" si="48"/>
        <v>13.84</v>
      </c>
      <c r="H288" s="19">
        <f t="shared" si="49"/>
        <v>10431.76</v>
      </c>
      <c r="I288" s="17" t="s">
        <v>25</v>
      </c>
      <c r="J288" s="80">
        <v>88423</v>
      </c>
      <c r="K288" s="84">
        <v>0</v>
      </c>
      <c r="L288" s="96">
        <v>0</v>
      </c>
      <c r="M288" s="96">
        <v>15.146659401409629</v>
      </c>
      <c r="N288" s="96">
        <v>11416.64</v>
      </c>
      <c r="O288" s="84"/>
      <c r="P288" s="96">
        <v>0</v>
      </c>
      <c r="Q288" s="84"/>
      <c r="R288" s="159"/>
      <c r="S288" s="83"/>
      <c r="T288" s="83"/>
      <c r="U288" s="83"/>
      <c r="V288" s="83"/>
      <c r="W288" s="156">
        <v>753.74</v>
      </c>
      <c r="X288" s="206">
        <v>11416.64</v>
      </c>
    </row>
    <row r="289" spans="1:25" ht="30">
      <c r="A289" s="16" t="s">
        <v>1705</v>
      </c>
      <c r="B289" s="17" t="s">
        <v>1429</v>
      </c>
      <c r="C289" s="17" t="s">
        <v>49</v>
      </c>
      <c r="D289" s="18" t="s">
        <v>1430</v>
      </c>
      <c r="E289" s="19">
        <f t="shared" si="47"/>
        <v>2.1888000000000001</v>
      </c>
      <c r="F289" s="19">
        <v>2.88</v>
      </c>
      <c r="G289" s="19">
        <f t="shared" si="48"/>
        <v>2.73</v>
      </c>
      <c r="H289" s="19">
        <f t="shared" si="49"/>
        <v>98.28</v>
      </c>
      <c r="I289" s="17" t="s">
        <v>25</v>
      </c>
      <c r="J289" s="80">
        <v>102500</v>
      </c>
      <c r="K289" s="84"/>
      <c r="L289" s="96"/>
      <c r="M289" s="96">
        <v>2.9877442316364369</v>
      </c>
      <c r="N289" s="96">
        <v>107.56</v>
      </c>
      <c r="O289" s="84"/>
      <c r="P289" s="96">
        <v>0</v>
      </c>
      <c r="Q289" s="84"/>
      <c r="R289" s="159"/>
      <c r="S289" s="83"/>
      <c r="T289" s="83"/>
      <c r="U289" s="83"/>
      <c r="V289" s="83"/>
      <c r="W289" s="156">
        <v>36</v>
      </c>
      <c r="X289" s="206">
        <v>107.56</v>
      </c>
    </row>
    <row r="290" spans="1:25" ht="30">
      <c r="A290" s="16" t="s">
        <v>1706</v>
      </c>
      <c r="B290" s="17" t="s">
        <v>1431</v>
      </c>
      <c r="C290" s="17" t="s">
        <v>1028</v>
      </c>
      <c r="D290" s="18" t="s">
        <v>1414</v>
      </c>
      <c r="E290" s="19">
        <f t="shared" si="47"/>
        <v>12.479200000000002</v>
      </c>
      <c r="F290" s="19">
        <v>16.420000000000002</v>
      </c>
      <c r="G290" s="19">
        <f t="shared" si="48"/>
        <v>15.57</v>
      </c>
      <c r="H290" s="19">
        <f t="shared" si="49"/>
        <v>1557</v>
      </c>
      <c r="I290" s="17" t="s">
        <v>25</v>
      </c>
      <c r="J290" s="80">
        <v>100742</v>
      </c>
      <c r="K290" s="84"/>
      <c r="L290" s="96"/>
      <c r="M290" s="96">
        <v>17.039991826585833</v>
      </c>
      <c r="N290" s="96">
        <v>1704</v>
      </c>
      <c r="O290" s="84"/>
      <c r="P290" s="96">
        <v>0</v>
      </c>
      <c r="Q290" s="84"/>
      <c r="R290" s="159"/>
      <c r="S290" s="83"/>
      <c r="T290" s="83"/>
      <c r="U290" s="83"/>
      <c r="V290" s="83"/>
      <c r="W290" s="156">
        <v>100</v>
      </c>
      <c r="X290" s="206">
        <v>1704</v>
      </c>
    </row>
    <row r="291" spans="1:25" s="125" customFormat="1" ht="30">
      <c r="A291" s="117" t="s">
        <v>1707</v>
      </c>
      <c r="B291" s="118" t="s">
        <v>1711</v>
      </c>
      <c r="C291" s="118" t="s">
        <v>1028</v>
      </c>
      <c r="D291" s="119"/>
      <c r="E291" s="120">
        <f>Y291*(1-$Y$12)</f>
        <v>8.1852</v>
      </c>
      <c r="F291" s="120">
        <v>16.420000000000002</v>
      </c>
      <c r="G291" s="120">
        <f t="shared" ref="G291" si="50">ROUND(E291*1.2473,2)</f>
        <v>10.210000000000001</v>
      </c>
      <c r="H291" s="120"/>
      <c r="I291" s="118" t="s">
        <v>25</v>
      </c>
      <c r="J291" s="121">
        <v>95305</v>
      </c>
      <c r="K291" s="123"/>
      <c r="L291" s="96"/>
      <c r="M291" s="96">
        <v>11.173944543958983</v>
      </c>
      <c r="N291" s="96">
        <v>0</v>
      </c>
      <c r="O291" s="122">
        <v>99.42</v>
      </c>
      <c r="P291" s="96">
        <v>1110.9100000000001</v>
      </c>
      <c r="Q291" s="123"/>
      <c r="R291" s="166"/>
      <c r="S291" s="124"/>
      <c r="T291" s="124"/>
      <c r="U291" s="124"/>
      <c r="V291" s="124"/>
      <c r="W291" s="156">
        <v>99.42</v>
      </c>
      <c r="X291" s="206">
        <v>1110.9100000000001</v>
      </c>
      <c r="Y291" s="125">
        <v>10.77</v>
      </c>
    </row>
    <row r="292" spans="1:25">
      <c r="A292" s="12"/>
      <c r="B292" s="12"/>
      <c r="C292" s="12"/>
      <c r="D292" s="13"/>
      <c r="E292" s="14"/>
      <c r="F292" s="14"/>
      <c r="G292" s="14"/>
      <c r="H292" s="14"/>
      <c r="I292" s="12"/>
      <c r="J292" s="76"/>
      <c r="K292" s="81"/>
      <c r="L292" s="96"/>
      <c r="M292" s="96"/>
      <c r="N292" s="96"/>
      <c r="O292" s="81"/>
      <c r="P292" s="96"/>
      <c r="Q292" s="81"/>
      <c r="R292" s="159"/>
      <c r="S292" s="83"/>
      <c r="T292" s="83"/>
      <c r="U292" s="83"/>
      <c r="V292" s="83"/>
      <c r="W292" s="156"/>
      <c r="X292" s="129"/>
    </row>
    <row r="293" spans="1:25" s="94" customFormat="1" ht="15.75">
      <c r="A293" s="85" t="s">
        <v>1802</v>
      </c>
      <c r="B293" s="86" t="s">
        <v>973</v>
      </c>
      <c r="C293" s="87"/>
      <c r="D293" s="88"/>
      <c r="E293" s="89"/>
      <c r="F293" s="89"/>
      <c r="G293" s="89"/>
      <c r="H293" s="97">
        <f>SUM(H294:H296)</f>
        <v>20695.71</v>
      </c>
      <c r="I293" s="87"/>
      <c r="J293" s="91"/>
      <c r="K293" s="92"/>
      <c r="L293" s="97">
        <f>SUM(L294:L296)</f>
        <v>3159.15</v>
      </c>
      <c r="M293" s="98"/>
      <c r="N293" s="97">
        <v>19192.21</v>
      </c>
      <c r="O293" s="92"/>
      <c r="P293" s="98">
        <v>0</v>
      </c>
      <c r="Q293" s="92"/>
      <c r="R293" s="158">
        <v>0</v>
      </c>
      <c r="S293" s="98"/>
      <c r="T293" s="98"/>
      <c r="U293" s="98"/>
      <c r="V293" s="98"/>
      <c r="W293" s="168"/>
      <c r="X293" s="130">
        <v>22351.360000000001</v>
      </c>
    </row>
    <row r="294" spans="1:25" ht="45">
      <c r="A294" s="16" t="s">
        <v>1712</v>
      </c>
      <c r="B294" s="12" t="s">
        <v>1432</v>
      </c>
      <c r="C294" s="17" t="s">
        <v>1028</v>
      </c>
      <c r="D294" s="18" t="s">
        <v>1433</v>
      </c>
      <c r="E294" s="19">
        <f t="shared" ref="E294:E296" si="51">F294*(1-$Y$12)</f>
        <v>22.511200000000002</v>
      </c>
      <c r="F294" s="19">
        <v>29.62</v>
      </c>
      <c r="G294" s="19">
        <f>ROUND(E294*1.2473,2)</f>
        <v>28.08</v>
      </c>
      <c r="H294" s="19">
        <f>ROUND(D294*G294,2)</f>
        <v>4899.96</v>
      </c>
      <c r="I294" s="17" t="s">
        <v>25</v>
      </c>
      <c r="J294" s="80">
        <v>87620</v>
      </c>
      <c r="K294" s="84">
        <v>0</v>
      </c>
      <c r="L294" s="96">
        <v>0</v>
      </c>
      <c r="M294" s="96">
        <v>30.731083525403349</v>
      </c>
      <c r="N294" s="96">
        <v>5362.57</v>
      </c>
      <c r="O294" s="84"/>
      <c r="P294" s="96">
        <v>0</v>
      </c>
      <c r="Q294" s="84"/>
      <c r="R294" s="159"/>
      <c r="S294" s="83"/>
      <c r="T294" s="83"/>
      <c r="U294" s="83"/>
      <c r="V294" s="83"/>
      <c r="W294" s="156">
        <v>174.5</v>
      </c>
      <c r="X294" s="206">
        <v>5362.57</v>
      </c>
    </row>
    <row r="295" spans="1:25" ht="45">
      <c r="A295" s="16" t="s">
        <v>1713</v>
      </c>
      <c r="B295" s="12" t="s">
        <v>1434</v>
      </c>
      <c r="C295" s="17" t="s">
        <v>1028</v>
      </c>
      <c r="D295" s="18" t="s">
        <v>1433</v>
      </c>
      <c r="E295" s="19">
        <f t="shared" si="51"/>
        <v>64.197199999999995</v>
      </c>
      <c r="F295" s="19">
        <v>84.47</v>
      </c>
      <c r="G295" s="19">
        <f>ROUND(E295*1.2473,2)</f>
        <v>80.069999999999993</v>
      </c>
      <c r="H295" s="19">
        <f>ROUND(D295*G295,2)</f>
        <v>13972.22</v>
      </c>
      <c r="I295" s="17" t="s">
        <v>25</v>
      </c>
      <c r="J295" s="80">
        <v>98546</v>
      </c>
      <c r="K295" s="84">
        <v>34.9</v>
      </c>
      <c r="L295" s="96">
        <v>2794.44</v>
      </c>
      <c r="M295" s="96">
        <v>87.629553343270871</v>
      </c>
      <c r="N295" s="96">
        <v>12233.09</v>
      </c>
      <c r="O295" s="84"/>
      <c r="P295" s="96">
        <v>0</v>
      </c>
      <c r="Q295" s="84"/>
      <c r="R295" s="159"/>
      <c r="S295" s="83"/>
      <c r="T295" s="83"/>
      <c r="U295" s="83"/>
      <c r="V295" s="83"/>
      <c r="W295" s="156">
        <v>174.5</v>
      </c>
      <c r="X295" s="206">
        <v>15027.53</v>
      </c>
    </row>
    <row r="296" spans="1:25" ht="45">
      <c r="A296" s="16" t="s">
        <v>1714</v>
      </c>
      <c r="B296" s="12" t="s">
        <v>1435</v>
      </c>
      <c r="C296" s="17" t="s">
        <v>1023</v>
      </c>
      <c r="D296" s="18" t="s">
        <v>1436</v>
      </c>
      <c r="E296" s="19">
        <f t="shared" si="51"/>
        <v>418.90440000000007</v>
      </c>
      <c r="F296" s="19">
        <v>551.19000000000005</v>
      </c>
      <c r="G296" s="19">
        <f>ROUND(E296*1.2473,2)</f>
        <v>522.5</v>
      </c>
      <c r="H296" s="19">
        <f>ROUND(D296*G296,2)</f>
        <v>1823.53</v>
      </c>
      <c r="I296" s="17" t="s">
        <v>25</v>
      </c>
      <c r="J296" s="80">
        <v>87298</v>
      </c>
      <c r="K296" s="84">
        <v>0.69800000000000006</v>
      </c>
      <c r="L296" s="96">
        <v>364.71</v>
      </c>
      <c r="M296" s="96">
        <v>571.83016887547194</v>
      </c>
      <c r="N296" s="96">
        <v>1596.55</v>
      </c>
      <c r="O296" s="84"/>
      <c r="P296" s="96">
        <v>0</v>
      </c>
      <c r="Q296" s="84"/>
      <c r="R296" s="159"/>
      <c r="S296" s="83"/>
      <c r="T296" s="83"/>
      <c r="U296" s="83"/>
      <c r="V296" s="83"/>
      <c r="W296" s="156">
        <v>3.49</v>
      </c>
      <c r="X296" s="206">
        <v>1961.26</v>
      </c>
    </row>
    <row r="297" spans="1:25">
      <c r="A297" s="12"/>
      <c r="B297" s="12"/>
      <c r="C297" s="12"/>
      <c r="D297" s="13"/>
      <c r="E297" s="14"/>
      <c r="F297" s="14"/>
      <c r="G297" s="14"/>
      <c r="H297" s="14"/>
      <c r="I297" s="12"/>
      <c r="J297" s="76"/>
      <c r="K297" s="81"/>
      <c r="L297" s="96"/>
      <c r="M297" s="96"/>
      <c r="N297" s="96"/>
      <c r="O297" s="81"/>
      <c r="P297" s="96"/>
      <c r="Q297" s="81"/>
      <c r="R297" s="159"/>
      <c r="S297" s="83"/>
      <c r="T297" s="83"/>
      <c r="U297" s="83"/>
      <c r="V297" s="83"/>
      <c r="W297" s="156"/>
      <c r="X297" s="129"/>
    </row>
    <row r="298" spans="1:25" s="94" customFormat="1" ht="15.75">
      <c r="A298" s="85" t="s">
        <v>1803</v>
      </c>
      <c r="B298" s="86" t="s">
        <v>974</v>
      </c>
      <c r="C298" s="87"/>
      <c r="D298" s="88"/>
      <c r="E298" s="89"/>
      <c r="F298" s="89"/>
      <c r="G298" s="89"/>
      <c r="H298" s="97">
        <f>SUM(H299:H305)</f>
        <v>36908.21</v>
      </c>
      <c r="I298" s="87"/>
      <c r="J298" s="91"/>
      <c r="K298" s="92"/>
      <c r="L298" s="97">
        <f>SUM(L299:L305)</f>
        <v>4762.26</v>
      </c>
      <c r="M298" s="98"/>
      <c r="N298" s="97">
        <v>35180.92</v>
      </c>
      <c r="O298" s="92"/>
      <c r="P298" s="97">
        <v>1486.75</v>
      </c>
      <c r="Q298" s="92"/>
      <c r="R298" s="160">
        <v>0</v>
      </c>
      <c r="S298" s="97"/>
      <c r="T298" s="97"/>
      <c r="U298" s="97"/>
      <c r="V298" s="97"/>
      <c r="W298" s="168"/>
      <c r="X298" s="130">
        <v>41429.93</v>
      </c>
    </row>
    <row r="299" spans="1:25">
      <c r="A299" s="16" t="s">
        <v>1665</v>
      </c>
      <c r="B299" s="17" t="s">
        <v>1437</v>
      </c>
      <c r="C299" s="17" t="s">
        <v>1028</v>
      </c>
      <c r="D299" s="18" t="s">
        <v>1438</v>
      </c>
      <c r="E299" s="19">
        <f t="shared" ref="E299:E305" si="52">F299*(1-$Y$12)</f>
        <v>446.05160000000001</v>
      </c>
      <c r="F299" s="19">
        <v>586.91</v>
      </c>
      <c r="G299" s="19">
        <f t="shared" ref="G299:G305" si="53">ROUND(E299*1.2473,2)</f>
        <v>556.36</v>
      </c>
      <c r="H299" s="19">
        <f t="shared" ref="H299:H305" si="54">ROUND(D299*G299,2)</f>
        <v>4267.28</v>
      </c>
      <c r="I299" s="17" t="s">
        <v>25</v>
      </c>
      <c r="J299" s="80">
        <v>102253</v>
      </c>
      <c r="K299" s="84">
        <v>7.67</v>
      </c>
      <c r="L299" s="96">
        <v>4267.28</v>
      </c>
      <c r="M299" s="96">
        <v>608.88695264221542</v>
      </c>
      <c r="N299" s="96">
        <v>0</v>
      </c>
      <c r="O299" s="84"/>
      <c r="P299" s="96">
        <v>0</v>
      </c>
      <c r="Q299" s="84"/>
      <c r="R299" s="159"/>
      <c r="S299" s="83"/>
      <c r="T299" s="83"/>
      <c r="U299" s="83"/>
      <c r="V299" s="83"/>
      <c r="W299" s="156">
        <v>7.67</v>
      </c>
      <c r="X299" s="206">
        <v>4267.28</v>
      </c>
    </row>
    <row r="300" spans="1:25">
      <c r="A300" s="16" t="s">
        <v>1666</v>
      </c>
      <c r="B300" s="17" t="s">
        <v>1439</v>
      </c>
      <c r="C300" s="17" t="s">
        <v>1028</v>
      </c>
      <c r="D300" s="18" t="s">
        <v>1440</v>
      </c>
      <c r="E300" s="19">
        <f t="shared" si="52"/>
        <v>274.45120000000003</v>
      </c>
      <c r="F300" s="19">
        <v>361.12</v>
      </c>
      <c r="G300" s="19">
        <f t="shared" si="53"/>
        <v>342.32</v>
      </c>
      <c r="H300" s="19">
        <f t="shared" si="54"/>
        <v>2635.86</v>
      </c>
      <c r="I300" s="17" t="s">
        <v>40</v>
      </c>
      <c r="J300" s="80">
        <v>11736</v>
      </c>
      <c r="K300" s="84">
        <v>0</v>
      </c>
      <c r="L300" s="96">
        <v>0</v>
      </c>
      <c r="M300" s="96">
        <v>374.63904958746707</v>
      </c>
      <c r="N300" s="96">
        <v>2884.72</v>
      </c>
      <c r="O300" s="84"/>
      <c r="P300" s="96">
        <v>0</v>
      </c>
      <c r="Q300" s="84"/>
      <c r="R300" s="159"/>
      <c r="S300" s="83"/>
      <c r="T300" s="83"/>
      <c r="U300" s="83"/>
      <c r="V300" s="83"/>
      <c r="W300" s="156">
        <v>7.7</v>
      </c>
      <c r="X300" s="206">
        <v>2884.72</v>
      </c>
    </row>
    <row r="301" spans="1:25">
      <c r="A301" s="16" t="s">
        <v>1667</v>
      </c>
      <c r="B301" s="17" t="s">
        <v>1441</v>
      </c>
      <c r="C301" s="17" t="s">
        <v>1028</v>
      </c>
      <c r="D301" s="18" t="s">
        <v>1442</v>
      </c>
      <c r="E301" s="19">
        <f t="shared" si="52"/>
        <v>57.600400000000008</v>
      </c>
      <c r="F301" s="19">
        <v>75.790000000000006</v>
      </c>
      <c r="G301" s="19">
        <f t="shared" si="53"/>
        <v>71.84</v>
      </c>
      <c r="H301" s="19">
        <f t="shared" si="54"/>
        <v>494.98</v>
      </c>
      <c r="I301" s="17" t="s">
        <v>25</v>
      </c>
      <c r="J301" s="80">
        <v>98689</v>
      </c>
      <c r="K301" s="84">
        <v>6.89</v>
      </c>
      <c r="L301" s="96">
        <v>494.98</v>
      </c>
      <c r="M301" s="96">
        <v>78.622544176103162</v>
      </c>
      <c r="N301" s="96">
        <v>0</v>
      </c>
      <c r="O301" s="99">
        <v>18.91</v>
      </c>
      <c r="P301" s="96">
        <v>1486.75</v>
      </c>
      <c r="Q301" s="84"/>
      <c r="R301" s="159"/>
      <c r="S301" s="83"/>
      <c r="T301" s="83"/>
      <c r="U301" s="83"/>
      <c r="V301" s="83"/>
      <c r="W301" s="156">
        <v>25.8</v>
      </c>
      <c r="X301" s="206">
        <v>1981.73</v>
      </c>
    </row>
    <row r="302" spans="1:25" ht="30">
      <c r="A302" s="16" t="s">
        <v>1668</v>
      </c>
      <c r="B302" s="17" t="s">
        <v>1443</v>
      </c>
      <c r="C302" s="17" t="s">
        <v>49</v>
      </c>
      <c r="D302" s="18" t="s">
        <v>1444</v>
      </c>
      <c r="E302" s="19">
        <f t="shared" si="52"/>
        <v>15.466000000000001</v>
      </c>
      <c r="F302" s="19">
        <v>20.350000000000001</v>
      </c>
      <c r="G302" s="19">
        <f t="shared" si="53"/>
        <v>19.29</v>
      </c>
      <c r="H302" s="19">
        <f t="shared" si="54"/>
        <v>10339.629999999999</v>
      </c>
      <c r="I302" s="17" t="s">
        <v>40</v>
      </c>
      <c r="J302" s="80">
        <v>9087</v>
      </c>
      <c r="K302" s="84">
        <v>0</v>
      </c>
      <c r="L302" s="96">
        <v>0</v>
      </c>
      <c r="M302" s="96">
        <v>21.1112037466179</v>
      </c>
      <c r="N302" s="96">
        <v>11315.82</v>
      </c>
      <c r="O302" s="84"/>
      <c r="P302" s="96">
        <v>0</v>
      </c>
      <c r="Q302" s="84"/>
      <c r="R302" s="159"/>
      <c r="S302" s="83"/>
      <c r="T302" s="83"/>
      <c r="U302" s="83"/>
      <c r="V302" s="83"/>
      <c r="W302" s="156">
        <v>536.01</v>
      </c>
      <c r="X302" s="206">
        <v>11315.82</v>
      </c>
    </row>
    <row r="303" spans="1:25">
      <c r="A303" s="16" t="s">
        <v>1669</v>
      </c>
      <c r="B303" s="17" t="s">
        <v>1445</v>
      </c>
      <c r="C303" s="17" t="s">
        <v>20</v>
      </c>
      <c r="D303" s="18" t="s">
        <v>1109</v>
      </c>
      <c r="E303" s="19">
        <f t="shared" si="52"/>
        <v>188.71559999999999</v>
      </c>
      <c r="F303" s="19">
        <v>248.31</v>
      </c>
      <c r="G303" s="19">
        <f t="shared" si="53"/>
        <v>235.38</v>
      </c>
      <c r="H303" s="19">
        <f t="shared" si="54"/>
        <v>941.52</v>
      </c>
      <c r="I303" s="17" t="s">
        <v>25</v>
      </c>
      <c r="J303" s="80">
        <v>100868</v>
      </c>
      <c r="K303" s="84">
        <v>0</v>
      </c>
      <c r="L303" s="96">
        <v>0</v>
      </c>
      <c r="M303" s="96">
        <v>257.6026510046097</v>
      </c>
      <c r="N303" s="96">
        <v>1030.4100000000001</v>
      </c>
      <c r="O303" s="84"/>
      <c r="P303" s="96">
        <v>0</v>
      </c>
      <c r="Q303" s="84"/>
      <c r="R303" s="159"/>
      <c r="S303" s="83"/>
      <c r="T303" s="83"/>
      <c r="U303" s="83"/>
      <c r="V303" s="83"/>
      <c r="W303" s="156">
        <v>4</v>
      </c>
      <c r="X303" s="206">
        <v>1030.4100000000001</v>
      </c>
    </row>
    <row r="304" spans="1:25">
      <c r="A304" s="16" t="s">
        <v>1670</v>
      </c>
      <c r="B304" s="17" t="s">
        <v>1446</v>
      </c>
      <c r="C304" s="17" t="s">
        <v>20</v>
      </c>
      <c r="D304" s="18" t="s">
        <v>1049</v>
      </c>
      <c r="E304" s="19">
        <f t="shared" si="52"/>
        <v>125.58240000000001</v>
      </c>
      <c r="F304" s="19">
        <v>165.24</v>
      </c>
      <c r="G304" s="19">
        <f t="shared" si="53"/>
        <v>156.63999999999999</v>
      </c>
      <c r="H304" s="19">
        <f t="shared" si="54"/>
        <v>313.27999999999997</v>
      </c>
      <c r="I304" s="17" t="s">
        <v>40</v>
      </c>
      <c r="J304" s="80">
        <v>12122</v>
      </c>
      <c r="K304" s="84">
        <v>0</v>
      </c>
      <c r="L304" s="96">
        <v>0</v>
      </c>
      <c r="M304" s="96">
        <v>171.42866536393092</v>
      </c>
      <c r="N304" s="96">
        <v>342.86</v>
      </c>
      <c r="O304" s="84"/>
      <c r="P304" s="96">
        <v>0</v>
      </c>
      <c r="Q304" s="84"/>
      <c r="R304" s="159"/>
      <c r="S304" s="83"/>
      <c r="T304" s="83"/>
      <c r="U304" s="83"/>
      <c r="V304" s="83"/>
      <c r="W304" s="156">
        <v>2</v>
      </c>
      <c r="X304" s="206">
        <v>342.86</v>
      </c>
    </row>
    <row r="305" spans="1:24" ht="30">
      <c r="A305" s="16" t="s">
        <v>1671</v>
      </c>
      <c r="B305" s="17" t="s">
        <v>1447</v>
      </c>
      <c r="C305" s="17" t="s">
        <v>1028</v>
      </c>
      <c r="D305" s="18" t="s">
        <v>1448</v>
      </c>
      <c r="E305" s="19">
        <f t="shared" si="52"/>
        <v>296.39999999999998</v>
      </c>
      <c r="F305" s="19">
        <v>390</v>
      </c>
      <c r="G305" s="19">
        <f t="shared" si="53"/>
        <v>369.7</v>
      </c>
      <c r="H305" s="19">
        <f t="shared" si="54"/>
        <v>17915.66</v>
      </c>
      <c r="I305" s="17" t="s">
        <v>40</v>
      </c>
      <c r="J305" s="80">
        <v>13006</v>
      </c>
      <c r="K305" s="84">
        <v>0</v>
      </c>
      <c r="L305" s="96">
        <v>0</v>
      </c>
      <c r="M305" s="96">
        <v>404.60404484834822</v>
      </c>
      <c r="N305" s="96">
        <v>19607.11</v>
      </c>
      <c r="O305" s="84"/>
      <c r="P305" s="96">
        <v>0</v>
      </c>
      <c r="Q305" s="84"/>
      <c r="R305" s="159"/>
      <c r="S305" s="83"/>
      <c r="T305" s="83"/>
      <c r="U305" s="83"/>
      <c r="V305" s="83"/>
      <c r="W305" s="156">
        <v>48.46</v>
      </c>
      <c r="X305" s="206">
        <v>19607.11</v>
      </c>
    </row>
    <row r="306" spans="1:24">
      <c r="A306" s="12"/>
      <c r="B306" s="12"/>
      <c r="C306" s="12"/>
      <c r="D306" s="13"/>
      <c r="E306" s="14"/>
      <c r="F306" s="14"/>
      <c r="G306" s="14"/>
      <c r="H306" s="14"/>
      <c r="I306" s="12"/>
      <c r="J306" s="76"/>
      <c r="K306" s="81"/>
      <c r="L306" s="96"/>
      <c r="M306" s="96"/>
      <c r="N306" s="96"/>
      <c r="O306" s="81"/>
      <c r="P306" s="96"/>
      <c r="Q306" s="81"/>
      <c r="R306" s="159"/>
      <c r="S306" s="83"/>
      <c r="T306" s="83"/>
      <c r="U306" s="83"/>
      <c r="V306" s="83"/>
      <c r="W306" s="156"/>
      <c r="X306" s="129"/>
    </row>
    <row r="307" spans="1:24" s="94" customFormat="1" ht="15.75">
      <c r="A307" s="111" t="s">
        <v>1804</v>
      </c>
      <c r="B307" s="86" t="s">
        <v>975</v>
      </c>
      <c r="C307" s="87"/>
      <c r="D307" s="88"/>
      <c r="E307" s="89"/>
      <c r="F307" s="89"/>
      <c r="G307" s="89"/>
      <c r="H307" s="97">
        <f>SUM(H308:H320)</f>
        <v>60222.100000000006</v>
      </c>
      <c r="I307" s="87"/>
      <c r="J307" s="91"/>
      <c r="K307" s="92"/>
      <c r="L307" s="97"/>
      <c r="M307" s="98"/>
      <c r="N307" s="97">
        <v>62421.86</v>
      </c>
      <c r="O307" s="92"/>
      <c r="P307" s="97">
        <v>14114.49</v>
      </c>
      <c r="Q307" s="92"/>
      <c r="R307" s="160">
        <v>0</v>
      </c>
      <c r="S307" s="97"/>
      <c r="T307" s="97"/>
      <c r="U307" s="97"/>
      <c r="V307" s="97">
        <v>58096.74</v>
      </c>
      <c r="W307" s="168"/>
      <c r="X307" s="130">
        <v>134633.09</v>
      </c>
    </row>
    <row r="308" spans="1:24" ht="30">
      <c r="A308" s="16" t="s">
        <v>1678</v>
      </c>
      <c r="B308" s="17" t="s">
        <v>1449</v>
      </c>
      <c r="C308" s="17" t="s">
        <v>20</v>
      </c>
      <c r="D308" s="18" t="s">
        <v>1063</v>
      </c>
      <c r="E308" s="19">
        <f t="shared" ref="E308:E320" si="55">F308*(1-$Y$12)</f>
        <v>1221.5252</v>
      </c>
      <c r="F308" s="19">
        <v>1607.27</v>
      </c>
      <c r="G308" s="19">
        <f t="shared" ref="G308:G320" si="56">ROUND(E308*1.2473,2)</f>
        <v>1523.61</v>
      </c>
      <c r="H308" s="19">
        <f t="shared" ref="H308:H320" si="57">ROUND(D308*G308,2)</f>
        <v>1523.61</v>
      </c>
      <c r="I308" s="17" t="s">
        <v>40</v>
      </c>
      <c r="J308" s="80">
        <v>3167</v>
      </c>
      <c r="K308" s="84"/>
      <c r="L308" s="96"/>
      <c r="M308" s="96">
        <v>1667.456772440876</v>
      </c>
      <c r="N308" s="96">
        <v>1667.46</v>
      </c>
      <c r="O308" s="84"/>
      <c r="P308" s="96">
        <v>0</v>
      </c>
      <c r="Q308" s="84"/>
      <c r="R308" s="159"/>
      <c r="S308" s="83"/>
      <c r="T308" s="83"/>
      <c r="U308" s="83"/>
      <c r="V308" s="83"/>
      <c r="W308" s="156">
        <v>1</v>
      </c>
      <c r="X308" s="206">
        <v>1667.46</v>
      </c>
    </row>
    <row r="309" spans="1:24" ht="60">
      <c r="A309" s="16" t="s">
        <v>1679</v>
      </c>
      <c r="B309" s="12" t="s">
        <v>1450</v>
      </c>
      <c r="C309" s="17" t="s">
        <v>20</v>
      </c>
      <c r="D309" s="18" t="s">
        <v>1192</v>
      </c>
      <c r="E309" s="19">
        <f t="shared" si="55"/>
        <v>64.105999999999995</v>
      </c>
      <c r="F309" s="19">
        <v>84.35</v>
      </c>
      <c r="G309" s="19">
        <f t="shared" si="56"/>
        <v>79.959999999999994</v>
      </c>
      <c r="H309" s="19">
        <f t="shared" si="57"/>
        <v>2798.6</v>
      </c>
      <c r="I309" s="17" t="s">
        <v>40</v>
      </c>
      <c r="J309" s="80">
        <v>12432</v>
      </c>
      <c r="K309" s="84"/>
      <c r="L309" s="96"/>
      <c r="M309" s="96">
        <v>87.509168044560241</v>
      </c>
      <c r="N309" s="96">
        <v>3062.82</v>
      </c>
      <c r="O309" s="84"/>
      <c r="P309" s="96">
        <v>0</v>
      </c>
      <c r="Q309" s="84"/>
      <c r="R309" s="159"/>
      <c r="S309" s="83"/>
      <c r="T309" s="83"/>
      <c r="U309" s="83"/>
      <c r="V309" s="83"/>
      <c r="W309" s="156">
        <v>35</v>
      </c>
      <c r="X309" s="206">
        <v>3062.82</v>
      </c>
    </row>
    <row r="310" spans="1:24" ht="45">
      <c r="A310" s="16" t="s">
        <v>1680</v>
      </c>
      <c r="B310" s="12" t="s">
        <v>1451</v>
      </c>
      <c r="C310" s="17" t="s">
        <v>20</v>
      </c>
      <c r="D310" s="18" t="s">
        <v>1063</v>
      </c>
      <c r="E310" s="19">
        <f t="shared" si="55"/>
        <v>1577.38</v>
      </c>
      <c r="F310" s="19">
        <v>2075.5</v>
      </c>
      <c r="G310" s="19">
        <f t="shared" si="56"/>
        <v>1967.47</v>
      </c>
      <c r="H310" s="19">
        <f t="shared" si="57"/>
        <v>1967.47</v>
      </c>
      <c r="I310" s="17" t="s">
        <v>1051</v>
      </c>
      <c r="J310" s="79" t="s">
        <v>1452</v>
      </c>
      <c r="K310" s="82"/>
      <c r="L310" s="96"/>
      <c r="M310" s="96">
        <v>2153.2223968563153</v>
      </c>
      <c r="N310" s="96">
        <v>2153.2199999999998</v>
      </c>
      <c r="O310" s="82"/>
      <c r="P310" s="96">
        <v>0</v>
      </c>
      <c r="Q310" s="82"/>
      <c r="R310" s="159"/>
      <c r="S310" s="83"/>
      <c r="T310" s="83"/>
      <c r="U310" s="83"/>
      <c r="V310" s="83"/>
      <c r="W310" s="156">
        <v>1</v>
      </c>
      <c r="X310" s="206">
        <v>2153.2199999999998</v>
      </c>
    </row>
    <row r="311" spans="1:24" ht="45">
      <c r="A311" s="16" t="s">
        <v>1681</v>
      </c>
      <c r="B311" s="12" t="s">
        <v>1453</v>
      </c>
      <c r="C311" s="17" t="s">
        <v>20</v>
      </c>
      <c r="D311" s="18" t="s">
        <v>1454</v>
      </c>
      <c r="E311" s="19">
        <f t="shared" si="55"/>
        <v>57.942399999999999</v>
      </c>
      <c r="F311" s="19">
        <v>76.239999999999995</v>
      </c>
      <c r="G311" s="19">
        <f t="shared" si="56"/>
        <v>72.27</v>
      </c>
      <c r="H311" s="19">
        <f t="shared" si="57"/>
        <v>1373.13</v>
      </c>
      <c r="I311" s="17" t="s">
        <v>40</v>
      </c>
      <c r="J311" s="80">
        <v>12042</v>
      </c>
      <c r="K311" s="84"/>
      <c r="L311" s="96"/>
      <c r="M311" s="96">
        <v>79.093141252881054</v>
      </c>
      <c r="N311" s="96">
        <v>1502.77</v>
      </c>
      <c r="O311" s="84"/>
      <c r="P311" s="96">
        <v>0</v>
      </c>
      <c r="Q311" s="84"/>
      <c r="R311" s="159"/>
      <c r="S311" s="83"/>
      <c r="T311" s="83"/>
      <c r="U311" s="83"/>
      <c r="V311" s="83"/>
      <c r="W311" s="156">
        <v>19</v>
      </c>
      <c r="X311" s="206">
        <v>1502.77</v>
      </c>
    </row>
    <row r="312" spans="1:24" ht="45">
      <c r="A312" s="16" t="s">
        <v>1682</v>
      </c>
      <c r="B312" s="12" t="s">
        <v>1455</v>
      </c>
      <c r="C312" s="17" t="s">
        <v>20</v>
      </c>
      <c r="D312" s="18" t="s">
        <v>1456</v>
      </c>
      <c r="E312" s="19">
        <f t="shared" si="55"/>
        <v>51.915600000000005</v>
      </c>
      <c r="F312" s="19">
        <v>68.31</v>
      </c>
      <c r="G312" s="19">
        <f t="shared" si="56"/>
        <v>64.75</v>
      </c>
      <c r="H312" s="19">
        <f t="shared" si="57"/>
        <v>1877.75</v>
      </c>
      <c r="I312" s="17" t="s">
        <v>40</v>
      </c>
      <c r="J312" s="80">
        <v>12043</v>
      </c>
      <c r="K312" s="84"/>
      <c r="L312" s="96"/>
      <c r="M312" s="96">
        <v>70.863164468300099</v>
      </c>
      <c r="N312" s="96">
        <v>2055.0300000000002</v>
      </c>
      <c r="O312" s="84"/>
      <c r="P312" s="96">
        <v>0</v>
      </c>
      <c r="Q312" s="84"/>
      <c r="R312" s="159"/>
      <c r="S312" s="83"/>
      <c r="T312" s="83"/>
      <c r="U312" s="83"/>
      <c r="V312" s="83"/>
      <c r="W312" s="156">
        <v>29</v>
      </c>
      <c r="X312" s="206">
        <v>2055.0300000000002</v>
      </c>
    </row>
    <row r="313" spans="1:24" ht="45">
      <c r="A313" s="16" t="s">
        <v>1683</v>
      </c>
      <c r="B313" s="12" t="s">
        <v>1457</v>
      </c>
      <c r="C313" s="17" t="s">
        <v>20</v>
      </c>
      <c r="D313" s="18" t="s">
        <v>1026</v>
      </c>
      <c r="E313" s="19">
        <f t="shared" si="55"/>
        <v>74.685199999999995</v>
      </c>
      <c r="F313" s="19">
        <v>98.27</v>
      </c>
      <c r="G313" s="19">
        <f t="shared" si="56"/>
        <v>93.15</v>
      </c>
      <c r="H313" s="19">
        <f t="shared" si="57"/>
        <v>3912.3</v>
      </c>
      <c r="I313" s="17" t="s">
        <v>25</v>
      </c>
      <c r="J313" s="80">
        <v>98510</v>
      </c>
      <c r="K313" s="84"/>
      <c r="L313" s="96"/>
      <c r="M313" s="96">
        <v>101.94445977177074</v>
      </c>
      <c r="N313" s="96">
        <v>4281.67</v>
      </c>
      <c r="O313" s="84"/>
      <c r="P313" s="96">
        <v>0</v>
      </c>
      <c r="Q313" s="84"/>
      <c r="R313" s="159"/>
      <c r="S313" s="83"/>
      <c r="T313" s="83"/>
      <c r="U313" s="83"/>
      <c r="V313" s="83"/>
      <c r="W313" s="156">
        <v>42</v>
      </c>
      <c r="X313" s="206">
        <v>4281.67</v>
      </c>
    </row>
    <row r="314" spans="1:24" ht="45">
      <c r="A314" s="16" t="s">
        <v>1684</v>
      </c>
      <c r="B314" s="12" t="s">
        <v>1458</v>
      </c>
      <c r="C314" s="17" t="s">
        <v>20</v>
      </c>
      <c r="D314" s="18" t="s">
        <v>1459</v>
      </c>
      <c r="E314" s="19">
        <f t="shared" si="55"/>
        <v>263.6592</v>
      </c>
      <c r="F314" s="19">
        <v>346.92</v>
      </c>
      <c r="G314" s="19">
        <f t="shared" si="56"/>
        <v>328.86</v>
      </c>
      <c r="H314" s="19">
        <f t="shared" si="57"/>
        <v>3946.32</v>
      </c>
      <c r="I314" s="17" t="s">
        <v>25</v>
      </c>
      <c r="J314" s="80">
        <v>98516</v>
      </c>
      <c r="K314" s="84"/>
      <c r="L314" s="96"/>
      <c r="M314" s="96">
        <v>359.90826667251235</v>
      </c>
      <c r="N314" s="96">
        <v>4318.8999999999996</v>
      </c>
      <c r="O314" s="84"/>
      <c r="P314" s="96">
        <v>0</v>
      </c>
      <c r="Q314" s="84"/>
      <c r="R314" s="159"/>
      <c r="S314" s="83"/>
      <c r="T314" s="83"/>
      <c r="U314" s="83"/>
      <c r="V314" s="83"/>
      <c r="W314" s="156">
        <v>12</v>
      </c>
      <c r="X314" s="206">
        <v>4318.8999999999996</v>
      </c>
    </row>
    <row r="315" spans="1:24" s="125" customFormat="1" ht="75">
      <c r="A315" s="117" t="s">
        <v>1685</v>
      </c>
      <c r="B315" s="200" t="s">
        <v>1460</v>
      </c>
      <c r="C315" s="118" t="s">
        <v>20</v>
      </c>
      <c r="D315" s="119" t="s">
        <v>1063</v>
      </c>
      <c r="E315" s="120">
        <f t="shared" si="55"/>
        <v>29602</v>
      </c>
      <c r="F315" s="120">
        <v>38950</v>
      </c>
      <c r="G315" s="120">
        <f t="shared" si="56"/>
        <v>36922.57</v>
      </c>
      <c r="H315" s="120">
        <f t="shared" si="57"/>
        <v>36922.57</v>
      </c>
      <c r="I315" s="118" t="s">
        <v>40</v>
      </c>
      <c r="J315" s="121">
        <v>12382</v>
      </c>
      <c r="K315" s="123"/>
      <c r="L315" s="201"/>
      <c r="M315" s="201">
        <v>36922.57</v>
      </c>
      <c r="N315" s="201">
        <v>36922.57</v>
      </c>
      <c r="O315" s="123"/>
      <c r="P315" s="201">
        <v>0</v>
      </c>
      <c r="Q315" s="123"/>
      <c r="R315" s="166"/>
      <c r="S315" s="201">
        <v>76180</v>
      </c>
      <c r="T315" s="201">
        <v>95019.31</v>
      </c>
      <c r="U315" s="201">
        <v>95019.31</v>
      </c>
      <c r="V315" s="201">
        <v>58096.74</v>
      </c>
      <c r="W315" s="205">
        <v>1</v>
      </c>
      <c r="X315" s="206">
        <v>95019.31</v>
      </c>
    </row>
    <row r="316" spans="1:24" ht="60">
      <c r="A316" s="16" t="s">
        <v>1686</v>
      </c>
      <c r="B316" s="12" t="s">
        <v>1461</v>
      </c>
      <c r="C316" s="17" t="s">
        <v>20</v>
      </c>
      <c r="D316" s="18" t="s">
        <v>1063</v>
      </c>
      <c r="E316" s="19">
        <f t="shared" si="55"/>
        <v>1346.796</v>
      </c>
      <c r="F316" s="19">
        <v>1772.1</v>
      </c>
      <c r="G316" s="19">
        <f t="shared" si="56"/>
        <v>1679.86</v>
      </c>
      <c r="H316" s="19">
        <f t="shared" si="57"/>
        <v>1679.86</v>
      </c>
      <c r="I316" s="17" t="s">
        <v>40</v>
      </c>
      <c r="J316" s="80">
        <v>1276</v>
      </c>
      <c r="K316" s="84"/>
      <c r="L316" s="96"/>
      <c r="M316" s="96">
        <v>1838.4586172002873</v>
      </c>
      <c r="N316" s="96">
        <v>1838.46</v>
      </c>
      <c r="O316" s="84"/>
      <c r="P316" s="96">
        <v>0</v>
      </c>
      <c r="Q316" s="84"/>
      <c r="R316" s="159"/>
      <c r="S316" s="83"/>
      <c r="T316" s="83"/>
      <c r="U316" s="83"/>
      <c r="V316" s="83"/>
      <c r="W316" s="156">
        <v>1</v>
      </c>
      <c r="X316" s="206">
        <v>1838.46</v>
      </c>
    </row>
    <row r="317" spans="1:24" ht="45">
      <c r="A317" s="16" t="s">
        <v>1687</v>
      </c>
      <c r="B317" s="12" t="s">
        <v>1462</v>
      </c>
      <c r="C317" s="17" t="s">
        <v>20</v>
      </c>
      <c r="D317" s="18" t="s">
        <v>1063</v>
      </c>
      <c r="E317" s="19">
        <f t="shared" si="55"/>
        <v>103.74759999999999</v>
      </c>
      <c r="F317" s="19">
        <v>136.51</v>
      </c>
      <c r="G317" s="19">
        <f t="shared" si="56"/>
        <v>129.4</v>
      </c>
      <c r="H317" s="19">
        <f t="shared" si="57"/>
        <v>129.4</v>
      </c>
      <c r="I317" s="17" t="s">
        <v>25</v>
      </c>
      <c r="J317" s="80">
        <v>101537</v>
      </c>
      <c r="K317" s="84"/>
      <c r="L317" s="96"/>
      <c r="M317" s="96">
        <v>141.6168877559542</v>
      </c>
      <c r="N317" s="96">
        <v>141.62</v>
      </c>
      <c r="O317" s="84"/>
      <c r="P317" s="96">
        <v>0</v>
      </c>
      <c r="Q317" s="84"/>
      <c r="R317" s="159"/>
      <c r="S317" s="83"/>
      <c r="T317" s="83"/>
      <c r="U317" s="83"/>
      <c r="V317" s="83"/>
      <c r="W317" s="156">
        <v>1</v>
      </c>
      <c r="X317" s="206">
        <v>141.62</v>
      </c>
    </row>
    <row r="318" spans="1:24" ht="30">
      <c r="A318" s="16" t="s">
        <v>1688</v>
      </c>
      <c r="B318" s="17" t="s">
        <v>1463</v>
      </c>
      <c r="C318" s="17" t="s">
        <v>1023</v>
      </c>
      <c r="D318" s="18" t="s">
        <v>1464</v>
      </c>
      <c r="E318" s="19">
        <f t="shared" si="55"/>
        <v>10.5488</v>
      </c>
      <c r="F318" s="19">
        <v>13.88</v>
      </c>
      <c r="G318" s="19">
        <f t="shared" si="56"/>
        <v>13.16</v>
      </c>
      <c r="H318" s="19">
        <f t="shared" si="57"/>
        <v>691.16</v>
      </c>
      <c r="I318" s="17" t="s">
        <v>40</v>
      </c>
      <c r="J318" s="80">
        <v>26</v>
      </c>
      <c r="K318" s="84"/>
      <c r="L318" s="96"/>
      <c r="M318" s="96">
        <v>14.40245937301667</v>
      </c>
      <c r="N318" s="96">
        <v>756.42</v>
      </c>
      <c r="O318" s="99">
        <v>210</v>
      </c>
      <c r="P318" s="96">
        <v>3024.52</v>
      </c>
      <c r="Q318" s="84"/>
      <c r="R318" s="159"/>
      <c r="S318" s="83"/>
      <c r="T318" s="83"/>
      <c r="U318" s="83"/>
      <c r="V318" s="83"/>
      <c r="W318" s="156">
        <v>262.52</v>
      </c>
      <c r="X318" s="206">
        <v>3780.94</v>
      </c>
    </row>
    <row r="319" spans="1:24">
      <c r="A319" s="16" t="s">
        <v>1689</v>
      </c>
      <c r="B319" s="17" t="s">
        <v>1465</v>
      </c>
      <c r="C319" s="17" t="s">
        <v>1028</v>
      </c>
      <c r="D319" s="18" t="s">
        <v>1466</v>
      </c>
      <c r="E319" s="19">
        <f t="shared" si="55"/>
        <v>1.3908</v>
      </c>
      <c r="F319" s="19">
        <v>1.83</v>
      </c>
      <c r="G319" s="19">
        <f t="shared" si="56"/>
        <v>1.73</v>
      </c>
      <c r="H319" s="19">
        <f t="shared" si="57"/>
        <v>1500.48</v>
      </c>
      <c r="I319" s="17" t="s">
        <v>40</v>
      </c>
      <c r="J319" s="80">
        <v>10832</v>
      </c>
      <c r="K319" s="84"/>
      <c r="L319" s="96"/>
      <c r="M319" s="96">
        <v>1.8933324251762036</v>
      </c>
      <c r="N319" s="96">
        <v>1642.14</v>
      </c>
      <c r="O319" s="84"/>
      <c r="P319" s="96">
        <v>0</v>
      </c>
      <c r="Q319" s="84"/>
      <c r="R319" s="159"/>
      <c r="S319" s="83"/>
      <c r="T319" s="83"/>
      <c r="U319" s="83"/>
      <c r="V319" s="83"/>
      <c r="W319" s="156">
        <v>867.33</v>
      </c>
      <c r="X319" s="206">
        <v>1642.14</v>
      </c>
    </row>
    <row r="320" spans="1:24" ht="30">
      <c r="A320" s="16" t="s">
        <v>1690</v>
      </c>
      <c r="B320" s="17" t="s">
        <v>937</v>
      </c>
      <c r="C320" s="17" t="s">
        <v>1028</v>
      </c>
      <c r="D320" s="18" t="s">
        <v>1466</v>
      </c>
      <c r="E320" s="19">
        <f t="shared" si="55"/>
        <v>1.7556</v>
      </c>
      <c r="F320" s="19">
        <v>2.31</v>
      </c>
      <c r="G320" s="19">
        <f t="shared" si="56"/>
        <v>2.19</v>
      </c>
      <c r="H320" s="19">
        <f t="shared" si="57"/>
        <v>1899.45</v>
      </c>
      <c r="I320" s="17" t="s">
        <v>1051</v>
      </c>
      <c r="J320" s="80">
        <v>9537</v>
      </c>
      <c r="K320" s="84"/>
      <c r="L320" s="96"/>
      <c r="M320" s="96">
        <v>2.3967618561479109</v>
      </c>
      <c r="N320" s="96">
        <v>2078.7800000000002</v>
      </c>
      <c r="O320" s="84"/>
      <c r="P320" s="96">
        <v>0</v>
      </c>
      <c r="Q320" s="84"/>
      <c r="R320" s="159"/>
      <c r="S320" s="83"/>
      <c r="T320" s="83"/>
      <c r="U320" s="83"/>
      <c r="V320" s="83"/>
      <c r="W320" s="156">
        <v>867.33</v>
      </c>
      <c r="X320" s="206">
        <v>2078.7800000000002</v>
      </c>
    </row>
    <row r="321" spans="1:25" ht="45">
      <c r="A321" s="16" t="s">
        <v>1708</v>
      </c>
      <c r="B321" s="17" t="s">
        <v>1709</v>
      </c>
      <c r="C321" s="17" t="s">
        <v>1710</v>
      </c>
      <c r="D321" s="18"/>
      <c r="E321" s="19">
        <f>Y321*(1-$Y$12)</f>
        <v>1.5504</v>
      </c>
      <c r="F321" s="19">
        <v>2.31</v>
      </c>
      <c r="G321" s="19">
        <f t="shared" ref="G321" si="58">ROUND(E321*1.2473,2)</f>
        <v>1.93</v>
      </c>
      <c r="H321" s="19"/>
      <c r="I321" s="17" t="s">
        <v>25</v>
      </c>
      <c r="J321" s="80">
        <v>97914</v>
      </c>
      <c r="K321" s="84"/>
      <c r="L321" s="96"/>
      <c r="M321" s="96">
        <v>2.1122147864682503</v>
      </c>
      <c r="N321" s="96">
        <v>0</v>
      </c>
      <c r="O321" s="99">
        <v>5250.4</v>
      </c>
      <c r="P321" s="96">
        <v>11089.97</v>
      </c>
      <c r="Q321" s="84"/>
      <c r="R321" s="159"/>
      <c r="S321" s="83"/>
      <c r="T321" s="83"/>
      <c r="U321" s="83"/>
      <c r="V321" s="83"/>
      <c r="W321" s="156">
        <v>5250.4</v>
      </c>
      <c r="X321" s="206">
        <v>11089.97</v>
      </c>
      <c r="Y321" s="11">
        <f>2.04</f>
        <v>2.04</v>
      </c>
    </row>
    <row r="322" spans="1:25">
      <c r="A322" s="22"/>
      <c r="B322" s="23"/>
      <c r="C322" s="23"/>
      <c r="D322" s="23"/>
      <c r="E322" s="24"/>
      <c r="F322" s="24"/>
      <c r="G322" s="23"/>
      <c r="H322" s="23"/>
      <c r="I322" s="23"/>
      <c r="J322" s="23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</row>
    <row r="323" spans="1:25" ht="52.5" customHeight="1">
      <c r="A323" s="272" t="s">
        <v>976</v>
      </c>
      <c r="B323" s="273"/>
      <c r="C323" s="273"/>
      <c r="D323" s="273"/>
      <c r="E323" s="273"/>
      <c r="F323" s="273"/>
      <c r="G323" s="274"/>
      <c r="H323" s="112">
        <f>H325-H324</f>
        <v>1156056.0781379999</v>
      </c>
      <c r="I323" s="275"/>
      <c r="J323" s="276"/>
      <c r="K323" s="182"/>
      <c r="L323" s="126" t="s">
        <v>1817</v>
      </c>
      <c r="M323" s="182"/>
      <c r="N323" s="126" t="s">
        <v>1815</v>
      </c>
      <c r="O323" s="77"/>
      <c r="P323" s="199" t="s">
        <v>1662</v>
      </c>
      <c r="Q323" s="77"/>
      <c r="R323" s="199" t="s">
        <v>1663</v>
      </c>
      <c r="S323" s="134"/>
      <c r="T323" s="134"/>
      <c r="U323" s="134"/>
      <c r="V323" s="180" t="s">
        <v>1818</v>
      </c>
      <c r="W323" s="134"/>
      <c r="X323" s="135" t="s">
        <v>1765</v>
      </c>
    </row>
    <row r="324" spans="1:25" ht="15.75">
      <c r="A324" s="272" t="s">
        <v>977</v>
      </c>
      <c r="B324" s="273"/>
      <c r="C324" s="273"/>
      <c r="D324" s="273"/>
      <c r="E324" s="273"/>
      <c r="F324" s="273"/>
      <c r="G324" s="274"/>
      <c r="H324" s="112">
        <f>H325*0.2473</f>
        <v>379822.8618619999</v>
      </c>
      <c r="I324" s="275"/>
      <c r="J324" s="276"/>
      <c r="K324" s="182"/>
      <c r="L324" s="182"/>
      <c r="M324" s="182"/>
      <c r="N324" s="101">
        <v>5.5255845880665601E-2</v>
      </c>
      <c r="O324" s="77"/>
      <c r="P324" s="101">
        <v>9.1080455393534529E-2</v>
      </c>
      <c r="Q324" s="77"/>
      <c r="R324" s="101">
        <v>1.3164469497764606E-3</v>
      </c>
      <c r="S324" s="128"/>
      <c r="T324" s="128"/>
      <c r="U324" s="128"/>
      <c r="V324" s="101">
        <v>0.12517161671609356</v>
      </c>
      <c r="W324" s="128"/>
      <c r="X324" s="137"/>
    </row>
    <row r="325" spans="1:25" ht="15.75">
      <c r="A325" s="272" t="s">
        <v>978</v>
      </c>
      <c r="B325" s="273"/>
      <c r="C325" s="273"/>
      <c r="D325" s="273"/>
      <c r="E325" s="273"/>
      <c r="F325" s="273"/>
      <c r="G325" s="274"/>
      <c r="H325" s="112">
        <f>H307+H298+H293+H281+H104+H95+H88+H81+H78+H71+H60+H56+H52+H48+H42+H35+H14</f>
        <v>1535878.9399999997</v>
      </c>
      <c r="I325" s="275"/>
      <c r="J325" s="276"/>
      <c r="K325" s="182"/>
      <c r="L325" s="112">
        <f>L307+L298+L293+L281+L104+L95+L88+L81+L78+L71+L60+L56+L52+L48+L42+L35+L14</f>
        <v>423856.22000000003</v>
      </c>
      <c r="M325" s="187"/>
      <c r="N325" s="112">
        <v>84866.290000000037</v>
      </c>
      <c r="O325" s="77"/>
      <c r="P325" s="112">
        <v>165128.28999999998</v>
      </c>
      <c r="Q325" s="77"/>
      <c r="R325" s="112">
        <v>2386.71</v>
      </c>
      <c r="S325" s="127"/>
      <c r="T325" s="127"/>
      <c r="U325" s="127"/>
      <c r="V325" s="112">
        <v>192248.45</v>
      </c>
      <c r="W325" s="127"/>
      <c r="X325" s="112">
        <v>1975735.26</v>
      </c>
    </row>
    <row r="326" spans="1:25">
      <c r="M326" s="188"/>
      <c r="N326" s="189"/>
    </row>
    <row r="328" spans="1:25" ht="15.75">
      <c r="N328" s="189"/>
      <c r="X328" s="112">
        <f>H325+N325+P325+V325-R325</f>
        <v>1975735.2599999998</v>
      </c>
    </row>
    <row r="330" spans="1:25">
      <c r="X330" s="189"/>
    </row>
  </sheetData>
  <mergeCells count="23">
    <mergeCell ref="A4:X4"/>
    <mergeCell ref="R6:W6"/>
    <mergeCell ref="R7:W7"/>
    <mergeCell ref="W11:X11"/>
    <mergeCell ref="O10:X10"/>
    <mergeCell ref="O11:P11"/>
    <mergeCell ref="Q11:R11"/>
    <mergeCell ref="A11:J11"/>
    <mergeCell ref="A10:J10"/>
    <mergeCell ref="R8:W8"/>
    <mergeCell ref="J6:O6"/>
    <mergeCell ref="J7:O7"/>
    <mergeCell ref="J8:O8"/>
    <mergeCell ref="S11:V11"/>
    <mergeCell ref="G6:H6"/>
    <mergeCell ref="G7:H7"/>
    <mergeCell ref="M10:N10"/>
    <mergeCell ref="K10:L10"/>
    <mergeCell ref="D264:E264"/>
    <mergeCell ref="A323:G323"/>
    <mergeCell ref="I323:J325"/>
    <mergeCell ref="A324:G324"/>
    <mergeCell ref="A325:G325"/>
  </mergeCells>
  <printOptions horizontalCentered="1"/>
  <pageMargins left="0.51181102362204722" right="0.51181102362204722" top="1.7716535433070868" bottom="0.98425196850393704" header="0.31496062992125984" footer="0.31496062992125984"/>
  <pageSetup paperSize="9" scale="26" fitToHeight="0" orientation="portrait" r:id="rId1"/>
  <rowBreaks count="1" manualBreakCount="1">
    <brk id="244" max="2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1"/>
  <sheetViews>
    <sheetView view="pageBreakPreview" topLeftCell="A2" zoomScale="70" zoomScaleNormal="85" zoomScaleSheetLayoutView="70" workbookViewId="0">
      <selection activeCell="D17" sqref="D17"/>
    </sheetView>
  </sheetViews>
  <sheetFormatPr defaultColWidth="8.75" defaultRowHeight="14.25"/>
  <cols>
    <col min="1" max="1" width="6.25" style="1" customWidth="1"/>
    <col min="2" max="2" width="60" style="1" bestFit="1" customWidth="1"/>
    <col min="3" max="3" width="20" style="1" bestFit="1" customWidth="1"/>
    <col min="4" max="4" width="11.75" style="1" customWidth="1"/>
    <col min="5" max="6" width="11.375" style="1" customWidth="1"/>
    <col min="7" max="7" width="11.875" style="1" customWidth="1"/>
    <col min="8" max="9" width="12.375" style="1" customWidth="1"/>
    <col min="10" max="10" width="13" style="1" customWidth="1"/>
    <col min="11" max="11" width="12.875" style="1" customWidth="1"/>
    <col min="12" max="12" width="11.5" style="1" customWidth="1"/>
    <col min="13" max="13" width="12.5" style="1" customWidth="1"/>
    <col min="14" max="14" width="12.875" style="26" customWidth="1"/>
    <col min="15" max="15" width="11.75" style="1" customWidth="1"/>
    <col min="16" max="16" width="11.625" style="1" customWidth="1"/>
    <col min="17" max="17" width="11.75" style="1" customWidth="1"/>
    <col min="18" max="19" width="11.75" style="26" customWidth="1"/>
    <col min="20" max="20" width="14.25" style="1" customWidth="1"/>
    <col min="21" max="21" width="15.125" style="1" bestFit="1" customWidth="1"/>
    <col min="22" max="22" width="14.375" style="1" bestFit="1" customWidth="1"/>
    <col min="23" max="33" width="12" style="1" bestFit="1" customWidth="1"/>
    <col min="34" max="16384" width="8.75" style="1"/>
  </cols>
  <sheetData>
    <row r="1" spans="1:19" s="26" customFormat="1"/>
    <row r="2" spans="1:19" s="26" customFormat="1"/>
    <row r="3" spans="1:19" s="26" customFormat="1"/>
    <row r="4" spans="1:19" s="26" customFormat="1"/>
    <row r="5" spans="1:19" s="26" customFormat="1"/>
    <row r="6" spans="1:19" s="26" customFormat="1"/>
    <row r="7" spans="1:19" s="26" customFormat="1"/>
    <row r="8" spans="1:19" s="26" customFormat="1"/>
    <row r="9" spans="1:19" s="26" customFormat="1"/>
    <row r="10" spans="1:19" s="26" customFormat="1"/>
    <row r="11" spans="1:19" s="26" customFormat="1"/>
    <row r="12" spans="1:19" ht="15">
      <c r="A12" s="292"/>
      <c r="B12" s="4" t="s">
        <v>987</v>
      </c>
      <c r="C12" s="214" t="s">
        <v>1823</v>
      </c>
      <c r="D12" s="290"/>
      <c r="E12" s="290"/>
      <c r="F12" s="290"/>
      <c r="G12" s="290"/>
      <c r="H12" s="237"/>
      <c r="I12" s="238"/>
      <c r="J12" s="238"/>
      <c r="K12" s="238"/>
      <c r="L12" s="238"/>
      <c r="M12" s="239"/>
      <c r="N12" s="181"/>
    </row>
    <row r="13" spans="1:19" ht="33.75" customHeight="1">
      <c r="A13" s="293"/>
      <c r="B13" s="243" t="s">
        <v>1822</v>
      </c>
      <c r="C13" s="243" t="s">
        <v>1824</v>
      </c>
      <c r="D13" s="291"/>
      <c r="E13" s="291"/>
      <c r="F13" s="291"/>
      <c r="G13" s="291"/>
      <c r="H13" s="240"/>
      <c r="I13" s="241"/>
      <c r="J13" s="241"/>
      <c r="K13" s="241"/>
      <c r="L13" s="241"/>
      <c r="M13" s="242"/>
      <c r="N13" s="181"/>
    </row>
    <row r="14" spans="1:19" ht="24" customHeight="1">
      <c r="A14" s="289" t="s">
        <v>1825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</row>
    <row r="15" spans="1:19" ht="36" customHeight="1">
      <c r="A15" s="4" t="s">
        <v>988</v>
      </c>
      <c r="B15" s="4" t="s">
        <v>11</v>
      </c>
      <c r="C15" s="4" t="s">
        <v>989</v>
      </c>
      <c r="D15" s="4" t="s">
        <v>990</v>
      </c>
      <c r="E15" s="4" t="s">
        <v>991</v>
      </c>
      <c r="F15" s="4" t="s">
        <v>992</v>
      </c>
      <c r="G15" s="4" t="s">
        <v>993</v>
      </c>
      <c r="H15" s="4" t="s">
        <v>994</v>
      </c>
      <c r="I15" s="4" t="s">
        <v>995</v>
      </c>
      <c r="J15" s="4" t="s">
        <v>996</v>
      </c>
      <c r="K15" s="4" t="s">
        <v>997</v>
      </c>
      <c r="L15" s="4" t="s">
        <v>998</v>
      </c>
      <c r="M15" s="4" t="s">
        <v>999</v>
      </c>
      <c r="N15" s="213" t="s">
        <v>1820</v>
      </c>
      <c r="O15" s="136" t="s">
        <v>1805</v>
      </c>
      <c r="P15" s="213" t="s">
        <v>1821</v>
      </c>
      <c r="Q15" s="213" t="s">
        <v>1806</v>
      </c>
      <c r="R15" s="219"/>
      <c r="S15" s="219"/>
    </row>
    <row r="16" spans="1:19" ht="24" customHeight="1">
      <c r="A16" s="287" t="s">
        <v>1000</v>
      </c>
      <c r="B16" s="287" t="s">
        <v>949</v>
      </c>
      <c r="C16" s="6"/>
      <c r="D16" s="226">
        <v>0.30623327433778003</v>
      </c>
      <c r="E16" s="226">
        <v>0.30623327433778003</v>
      </c>
      <c r="F16" s="226">
        <v>0.19376672566221992</v>
      </c>
      <c r="G16" s="226">
        <v>0.19376672566221992</v>
      </c>
      <c r="H16" s="227"/>
      <c r="I16" s="227"/>
      <c r="J16" s="227"/>
      <c r="K16" s="227"/>
      <c r="L16" s="227"/>
      <c r="M16" s="227"/>
      <c r="N16" s="227"/>
      <c r="O16" s="228"/>
      <c r="P16" s="228"/>
      <c r="Q16" s="228"/>
      <c r="R16" s="225"/>
      <c r="S16" s="220"/>
    </row>
    <row r="17" spans="1:22" ht="24" customHeight="1">
      <c r="A17" s="287"/>
      <c r="B17" s="287"/>
      <c r="C17" s="7">
        <v>30742.43</v>
      </c>
      <c r="D17" s="229">
        <v>9414.3549999999996</v>
      </c>
      <c r="E17" s="229">
        <v>9414.3549999999996</v>
      </c>
      <c r="F17" s="229">
        <v>5956.86</v>
      </c>
      <c r="G17" s="229">
        <v>5956.86</v>
      </c>
      <c r="H17" s="230"/>
      <c r="I17" s="230"/>
      <c r="J17" s="227"/>
      <c r="K17" s="227"/>
      <c r="L17" s="227"/>
      <c r="M17" s="227"/>
      <c r="N17" s="231"/>
      <c r="O17" s="231"/>
      <c r="P17" s="231"/>
      <c r="Q17" s="231"/>
      <c r="R17" s="225"/>
      <c r="S17" s="225"/>
      <c r="T17" s="216"/>
    </row>
    <row r="18" spans="1:22" ht="24" customHeight="1">
      <c r="A18" s="287" t="s">
        <v>1002</v>
      </c>
      <c r="B18" s="287" t="s">
        <v>950</v>
      </c>
      <c r="C18" s="6"/>
      <c r="D18" s="226">
        <v>7.2417241148867287E-2</v>
      </c>
      <c r="E18" s="226">
        <v>7.2417241148867287E-2</v>
      </c>
      <c r="F18" s="226">
        <v>3.0664023404541045E-2</v>
      </c>
      <c r="G18" s="226">
        <v>3.0664023404541045E-2</v>
      </c>
      <c r="H18" s="226">
        <v>6.132804680908209E-2</v>
      </c>
      <c r="I18" s="226">
        <v>6.132804680908209E-2</v>
      </c>
      <c r="J18" s="226">
        <v>3.0664023404541045E-2</v>
      </c>
      <c r="K18" s="226">
        <v>3.0664023404541045E-2</v>
      </c>
      <c r="L18" s="226">
        <v>0.10164222174432287</v>
      </c>
      <c r="M18" s="226">
        <v>0.10164222174432287</v>
      </c>
      <c r="N18" s="226">
        <v>0.10164222174432287</v>
      </c>
      <c r="O18" s="226">
        <v>0.10164222174432287</v>
      </c>
      <c r="P18" s="226">
        <v>0.10164222174432287</v>
      </c>
      <c r="Q18" s="226">
        <v>0.10164222174432287</v>
      </c>
      <c r="R18" s="225"/>
      <c r="S18" s="221"/>
    </row>
    <row r="19" spans="1:22" ht="24" customHeight="1">
      <c r="A19" s="287"/>
      <c r="B19" s="287"/>
      <c r="C19" s="7">
        <v>252586.87999999998</v>
      </c>
      <c r="D19" s="229">
        <v>18291.645</v>
      </c>
      <c r="E19" s="229">
        <v>18291.645</v>
      </c>
      <c r="F19" s="229">
        <v>7745.33</v>
      </c>
      <c r="G19" s="229">
        <v>7745.33</v>
      </c>
      <c r="H19" s="229">
        <v>15490.66</v>
      </c>
      <c r="I19" s="229">
        <v>15490.66</v>
      </c>
      <c r="J19" s="229">
        <v>7745.33</v>
      </c>
      <c r="K19" s="229">
        <v>7745.33</v>
      </c>
      <c r="L19" s="229">
        <v>25673.491666666669</v>
      </c>
      <c r="M19" s="229">
        <v>25673.491666666669</v>
      </c>
      <c r="N19" s="229">
        <v>25673.491666666669</v>
      </c>
      <c r="O19" s="229">
        <v>25673.491666666669</v>
      </c>
      <c r="P19" s="229">
        <v>25673.491666666669</v>
      </c>
      <c r="Q19" s="229">
        <v>25673.491666666669</v>
      </c>
      <c r="R19" s="225"/>
      <c r="S19" s="225"/>
      <c r="T19" s="216"/>
      <c r="U19" s="218"/>
      <c r="V19" s="218"/>
    </row>
    <row r="20" spans="1:22" ht="24" customHeight="1">
      <c r="A20" s="287" t="s">
        <v>1003</v>
      </c>
      <c r="B20" s="287" t="s">
        <v>951</v>
      </c>
      <c r="C20" s="6"/>
      <c r="D20" s="226">
        <v>0.19822546331025492</v>
      </c>
      <c r="E20" s="226">
        <v>0.19822546331025492</v>
      </c>
      <c r="F20" s="232"/>
      <c r="G20" s="232"/>
      <c r="H20" s="230"/>
      <c r="I20" s="230"/>
      <c r="J20" s="227"/>
      <c r="K20" s="227"/>
      <c r="L20" s="227"/>
      <c r="M20" s="226">
        <v>0.60354907337949026</v>
      </c>
      <c r="N20" s="227"/>
      <c r="O20" s="228"/>
      <c r="P20" s="228"/>
      <c r="Q20" s="228"/>
      <c r="R20" s="225"/>
      <c r="S20" s="220"/>
    </row>
    <row r="21" spans="1:22" ht="24" customHeight="1">
      <c r="A21" s="287"/>
      <c r="B21" s="287"/>
      <c r="C21" s="7">
        <v>4065.8500000000004</v>
      </c>
      <c r="D21" s="229">
        <v>805.95500000000004</v>
      </c>
      <c r="E21" s="229">
        <v>805.95500000000004</v>
      </c>
      <c r="F21" s="229"/>
      <c r="G21" s="229"/>
      <c r="H21" s="230"/>
      <c r="I21" s="230"/>
      <c r="J21" s="227"/>
      <c r="K21" s="227"/>
      <c r="L21" s="227"/>
      <c r="M21" s="229">
        <v>2453.9400000000005</v>
      </c>
      <c r="N21" s="231"/>
      <c r="O21" s="231"/>
      <c r="P21" s="231"/>
      <c r="Q21" s="231"/>
      <c r="R21" s="225"/>
      <c r="S21" s="225"/>
      <c r="T21" s="216"/>
      <c r="U21" s="218"/>
    </row>
    <row r="22" spans="1:22" ht="24" customHeight="1">
      <c r="A22" s="287" t="s">
        <v>1004</v>
      </c>
      <c r="B22" s="287" t="s">
        <v>952</v>
      </c>
      <c r="C22" s="6"/>
      <c r="D22" s="226">
        <v>0.5</v>
      </c>
      <c r="E22" s="226">
        <v>0.5</v>
      </c>
      <c r="F22" s="232"/>
      <c r="G22" s="232"/>
      <c r="H22" s="230"/>
      <c r="I22" s="230"/>
      <c r="J22" s="227" t="s">
        <v>1001</v>
      </c>
      <c r="K22" s="227" t="s">
        <v>1001</v>
      </c>
      <c r="L22" s="227" t="s">
        <v>1001</v>
      </c>
      <c r="M22" s="227" t="s">
        <v>1001</v>
      </c>
      <c r="N22" s="227"/>
      <c r="O22" s="228"/>
      <c r="P22" s="228"/>
      <c r="Q22" s="228"/>
      <c r="R22" s="225"/>
      <c r="S22" s="220"/>
    </row>
    <row r="23" spans="1:22" ht="24" customHeight="1">
      <c r="A23" s="287"/>
      <c r="B23" s="287"/>
      <c r="C23" s="7">
        <v>13818.96</v>
      </c>
      <c r="D23" s="233">
        <v>6909.48</v>
      </c>
      <c r="E23" s="229">
        <v>6909.48</v>
      </c>
      <c r="F23" s="229"/>
      <c r="G23" s="229"/>
      <c r="H23" s="230"/>
      <c r="I23" s="230"/>
      <c r="J23" s="227"/>
      <c r="K23" s="227"/>
      <c r="L23" s="227"/>
      <c r="M23" s="227"/>
      <c r="N23" s="234"/>
      <c r="O23" s="234"/>
      <c r="P23" s="234"/>
      <c r="Q23" s="234"/>
      <c r="R23" s="225"/>
      <c r="S23" s="225"/>
      <c r="T23" s="216"/>
    </row>
    <row r="24" spans="1:22" ht="24" customHeight="1">
      <c r="A24" s="287" t="s">
        <v>1005</v>
      </c>
      <c r="B24" s="287" t="s">
        <v>953</v>
      </c>
      <c r="C24" s="6"/>
      <c r="D24" s="226">
        <v>0.10827397884827615</v>
      </c>
      <c r="E24" s="226">
        <v>0.10827397884827615</v>
      </c>
      <c r="F24" s="226">
        <v>0.11702591199920888</v>
      </c>
      <c r="G24" s="226">
        <v>0.11702591199920888</v>
      </c>
      <c r="H24" s="232"/>
      <c r="I24" s="230"/>
      <c r="J24" s="227" t="s">
        <v>1001</v>
      </c>
      <c r="K24" s="227" t="s">
        <v>1001</v>
      </c>
      <c r="L24" s="226">
        <v>0.18313348348188008</v>
      </c>
      <c r="M24" s="226">
        <v>0.18313348348188008</v>
      </c>
      <c r="N24" s="226">
        <v>0.18313325134126973</v>
      </c>
      <c r="O24" s="228"/>
      <c r="P24" s="228"/>
      <c r="Q24" s="228"/>
      <c r="R24" s="225"/>
      <c r="S24" s="220"/>
    </row>
    <row r="25" spans="1:22" ht="24" customHeight="1">
      <c r="A25" s="287"/>
      <c r="B25" s="287"/>
      <c r="C25" s="7">
        <v>43077.34</v>
      </c>
      <c r="D25" s="233">
        <v>4664.1549999999997</v>
      </c>
      <c r="E25" s="229">
        <v>4664.1549999999997</v>
      </c>
      <c r="F25" s="229">
        <v>5041.165</v>
      </c>
      <c r="G25" s="229">
        <v>5041.165</v>
      </c>
      <c r="H25" s="229"/>
      <c r="I25" s="230"/>
      <c r="J25" s="227"/>
      <c r="K25" s="227"/>
      <c r="L25" s="229">
        <v>7888.9033333333318</v>
      </c>
      <c r="M25" s="229">
        <v>7888.9033333333318</v>
      </c>
      <c r="N25" s="229">
        <v>7888.8933333333316</v>
      </c>
      <c r="O25" s="234"/>
      <c r="P25" s="234"/>
      <c r="Q25" s="234"/>
      <c r="R25" s="225"/>
      <c r="S25" s="225"/>
      <c r="T25" s="216"/>
      <c r="U25" s="218"/>
      <c r="V25" s="218"/>
    </row>
    <row r="26" spans="1:22" ht="24" customHeight="1">
      <c r="A26" s="287" t="s">
        <v>1006</v>
      </c>
      <c r="B26" s="287" t="s">
        <v>954</v>
      </c>
      <c r="C26" s="6"/>
      <c r="D26" s="226">
        <v>0.2183491946609</v>
      </c>
      <c r="E26" s="226">
        <v>0.2183491946609</v>
      </c>
      <c r="F26" s="226">
        <v>0.14178488870661049</v>
      </c>
      <c r="G26" s="226">
        <v>0.14178488870661049</v>
      </c>
      <c r="H26" s="226">
        <v>4.1331885462883557E-2</v>
      </c>
      <c r="I26" s="226">
        <v>4.1331885462883557E-2</v>
      </c>
      <c r="J26" s="226">
        <v>9.0033812124827556E-2</v>
      </c>
      <c r="K26" s="226">
        <v>9.0033812124827556E-2</v>
      </c>
      <c r="L26" s="226">
        <v>1.7000438089556803E-2</v>
      </c>
      <c r="M26" s="227" t="s">
        <v>1001</v>
      </c>
      <c r="N26" s="227"/>
      <c r="O26" s="228"/>
      <c r="P26" s="228"/>
      <c r="Q26" s="228"/>
      <c r="R26" s="225"/>
      <c r="S26" s="220"/>
    </row>
    <row r="27" spans="1:22" ht="24" customHeight="1">
      <c r="A27" s="287"/>
      <c r="B27" s="287"/>
      <c r="C27" s="7">
        <v>8582.7200000000012</v>
      </c>
      <c r="D27" s="233">
        <v>1874.03</v>
      </c>
      <c r="E27" s="229">
        <v>1874.03</v>
      </c>
      <c r="F27" s="229">
        <v>1216.9000000000001</v>
      </c>
      <c r="G27" s="229">
        <v>1216.9000000000001</v>
      </c>
      <c r="H27" s="229">
        <v>354.74</v>
      </c>
      <c r="I27" s="229">
        <v>354.74</v>
      </c>
      <c r="J27" s="229">
        <v>772.73500000000001</v>
      </c>
      <c r="K27" s="229">
        <v>772.73500000000001</v>
      </c>
      <c r="L27" s="229">
        <v>145.91000000000099</v>
      </c>
      <c r="M27" s="227"/>
      <c r="N27" s="234"/>
      <c r="O27" s="234"/>
      <c r="P27" s="234"/>
      <c r="Q27" s="234"/>
      <c r="R27" s="225"/>
      <c r="S27" s="225"/>
      <c r="T27" s="216"/>
      <c r="U27" s="218"/>
    </row>
    <row r="28" spans="1:22" ht="24" customHeight="1">
      <c r="A28" s="287" t="s">
        <v>1007</v>
      </c>
      <c r="B28" s="287" t="s">
        <v>955</v>
      </c>
      <c r="C28" s="6"/>
      <c r="D28" s="230" t="s">
        <v>1001</v>
      </c>
      <c r="E28" s="230" t="s">
        <v>1001</v>
      </c>
      <c r="F28" s="230" t="s">
        <v>1001</v>
      </c>
      <c r="G28" s="230" t="s">
        <v>1001</v>
      </c>
      <c r="H28" s="226">
        <v>5.150018337793405E-2</v>
      </c>
      <c r="I28" s="226">
        <v>5.150018337793405E-2</v>
      </c>
      <c r="J28" s="226">
        <v>0.1030003667558681</v>
      </c>
      <c r="K28" s="226">
        <v>0.1030003667558681</v>
      </c>
      <c r="L28" s="226">
        <v>0.11516648328873262</v>
      </c>
      <c r="M28" s="226">
        <v>0.11516648328873262</v>
      </c>
      <c r="N28" s="226">
        <v>0.11516648328873262</v>
      </c>
      <c r="O28" s="226">
        <v>0.11516648328873262</v>
      </c>
      <c r="P28" s="226">
        <v>0.11516648328873262</v>
      </c>
      <c r="Q28" s="226">
        <v>0.11516648328873262</v>
      </c>
      <c r="R28" s="225"/>
      <c r="S28" s="220"/>
    </row>
    <row r="29" spans="1:22" ht="24" customHeight="1">
      <c r="A29" s="287"/>
      <c r="B29" s="287"/>
      <c r="C29" s="7">
        <v>106664.96000000001</v>
      </c>
      <c r="D29" s="230"/>
      <c r="E29" s="230"/>
      <c r="F29" s="230"/>
      <c r="G29" s="230"/>
      <c r="H29" s="229">
        <v>5493.2650000000003</v>
      </c>
      <c r="I29" s="229">
        <v>5493.2650000000003</v>
      </c>
      <c r="J29" s="229">
        <v>10986.53</v>
      </c>
      <c r="K29" s="229">
        <v>10986.53</v>
      </c>
      <c r="L29" s="229">
        <v>12284.228333333334</v>
      </c>
      <c r="M29" s="229">
        <v>12284.228333333334</v>
      </c>
      <c r="N29" s="229">
        <v>12284.228333333334</v>
      </c>
      <c r="O29" s="229">
        <v>12284.228333333334</v>
      </c>
      <c r="P29" s="229">
        <v>12284.228333333334</v>
      </c>
      <c r="Q29" s="229">
        <v>12284.228333333334</v>
      </c>
      <c r="R29" s="225"/>
      <c r="S29" s="225"/>
      <c r="T29" s="216"/>
      <c r="U29" s="218"/>
      <c r="V29" s="218"/>
    </row>
    <row r="30" spans="1:22" ht="24" customHeight="1">
      <c r="A30" s="287" t="s">
        <v>1008</v>
      </c>
      <c r="B30" s="287" t="s">
        <v>956</v>
      </c>
      <c r="C30" s="6"/>
      <c r="D30" s="226">
        <v>5.3963314702441416E-2</v>
      </c>
      <c r="E30" s="226">
        <v>5.3963314702441416E-2</v>
      </c>
      <c r="F30" s="226">
        <v>0.14837993436563238</v>
      </c>
      <c r="G30" s="226">
        <v>0.14837993436563238</v>
      </c>
      <c r="H30" s="226">
        <v>9.5232586289183806E-3</v>
      </c>
      <c r="I30" s="226">
        <v>9.5232586289183806E-3</v>
      </c>
      <c r="J30" s="226">
        <v>6.470038456824731E-2</v>
      </c>
      <c r="K30" s="226">
        <v>6.470038456824731E-2</v>
      </c>
      <c r="L30" s="226">
        <v>0.14895540515650701</v>
      </c>
      <c r="M30" s="226">
        <v>0.14895540515650701</v>
      </c>
      <c r="N30" s="226">
        <v>0.14895540515650701</v>
      </c>
      <c r="O30" s="228"/>
      <c r="P30" s="228"/>
      <c r="Q30" s="228"/>
      <c r="R30" s="225"/>
      <c r="S30" s="220"/>
    </row>
    <row r="31" spans="1:22" ht="24" customHeight="1">
      <c r="A31" s="287"/>
      <c r="B31" s="287"/>
      <c r="C31" s="7">
        <v>257675.97999999998</v>
      </c>
      <c r="D31" s="233">
        <v>13905.05</v>
      </c>
      <c r="E31" s="229">
        <v>13905.05</v>
      </c>
      <c r="F31" s="229">
        <v>38233.945</v>
      </c>
      <c r="G31" s="229">
        <v>38233.945</v>
      </c>
      <c r="H31" s="229">
        <v>2453.915</v>
      </c>
      <c r="I31" s="229">
        <v>2453.915</v>
      </c>
      <c r="J31" s="229">
        <v>16671.735000000001</v>
      </c>
      <c r="K31" s="229">
        <v>16671.735000000001</v>
      </c>
      <c r="L31" s="229">
        <v>38382.229999999996</v>
      </c>
      <c r="M31" s="229">
        <v>38382.229999999996</v>
      </c>
      <c r="N31" s="229">
        <v>38382.229999999996</v>
      </c>
      <c r="O31" s="234"/>
      <c r="P31" s="234"/>
      <c r="Q31" s="234"/>
      <c r="R31" s="225"/>
      <c r="S31" s="225"/>
      <c r="T31" s="216"/>
      <c r="U31" s="218"/>
      <c r="V31" s="218"/>
    </row>
    <row r="32" spans="1:22" ht="24" customHeight="1">
      <c r="A32" s="287" t="s">
        <v>1009</v>
      </c>
      <c r="B32" s="287" t="s">
        <v>957</v>
      </c>
      <c r="C32" s="6"/>
      <c r="D32" s="226"/>
      <c r="E32" s="226"/>
      <c r="F32" s="230" t="s">
        <v>1001</v>
      </c>
      <c r="G32" s="230"/>
      <c r="H32" s="226">
        <v>0.1639600622001344</v>
      </c>
      <c r="I32" s="226">
        <v>0.1639600622001344</v>
      </c>
      <c r="J32" s="226">
        <v>0.11487022971680012</v>
      </c>
      <c r="K32" s="226">
        <v>0.11487022971680012</v>
      </c>
      <c r="L32" s="235"/>
      <c r="M32" s="226"/>
      <c r="N32" s="226">
        <v>0.11058485404153275</v>
      </c>
      <c r="O32" s="226">
        <v>0.11058485404153275</v>
      </c>
      <c r="P32" s="226">
        <v>0.11058485404153275</v>
      </c>
      <c r="Q32" s="226">
        <v>0.11058485404153275</v>
      </c>
      <c r="R32" s="225"/>
      <c r="S32" s="220"/>
    </row>
    <row r="33" spans="1:22" ht="24" customHeight="1">
      <c r="A33" s="287"/>
      <c r="B33" s="287"/>
      <c r="C33" s="7">
        <v>46070.64</v>
      </c>
      <c r="D33" s="233"/>
      <c r="E33" s="229"/>
      <c r="F33" s="230"/>
      <c r="G33" s="230"/>
      <c r="H33" s="229">
        <v>7553.7449999999999</v>
      </c>
      <c r="I33" s="229">
        <v>7553.7449999999999</v>
      </c>
      <c r="J33" s="229">
        <v>5292.1450000000004</v>
      </c>
      <c r="K33" s="229">
        <v>5292.1450000000004</v>
      </c>
      <c r="L33" s="234"/>
      <c r="M33" s="229"/>
      <c r="N33" s="229">
        <v>5094.7150000000001</v>
      </c>
      <c r="O33" s="229">
        <v>5094.7150000000001</v>
      </c>
      <c r="P33" s="229">
        <v>5094.7150000000001</v>
      </c>
      <c r="Q33" s="229">
        <v>5094.7150000000001</v>
      </c>
      <c r="R33" s="225"/>
      <c r="S33" s="225"/>
      <c r="T33" s="216"/>
      <c r="U33" s="218"/>
      <c r="V33" s="218"/>
    </row>
    <row r="34" spans="1:22" ht="24" customHeight="1">
      <c r="A34" s="287" t="s">
        <v>1010</v>
      </c>
      <c r="B34" s="287" t="s">
        <v>958</v>
      </c>
      <c r="C34" s="6"/>
      <c r="D34" s="226">
        <v>5.4074769400462012E-2</v>
      </c>
      <c r="E34" s="226">
        <v>5.4074769400462012E-2</v>
      </c>
      <c r="F34" s="226">
        <v>9.9156482946611474E-2</v>
      </c>
      <c r="G34" s="226">
        <v>9.9156482946611474E-2</v>
      </c>
      <c r="H34" s="226">
        <v>0.13083382206122804</v>
      </c>
      <c r="I34" s="226">
        <v>0.13083382206122804</v>
      </c>
      <c r="J34" s="226">
        <v>8.0824399072855643E-2</v>
      </c>
      <c r="K34" s="226">
        <v>8.0824399072855643E-2</v>
      </c>
      <c r="L34" s="226">
        <v>9.0073684345895216E-2</v>
      </c>
      <c r="M34" s="226">
        <v>9.0073684345895216E-2</v>
      </c>
      <c r="N34" s="226">
        <v>9.0073684345895216E-2</v>
      </c>
      <c r="O34" s="228"/>
      <c r="P34" s="228"/>
      <c r="Q34" s="228"/>
      <c r="R34" s="225"/>
      <c r="S34" s="220"/>
    </row>
    <row r="35" spans="1:22" ht="24" customHeight="1">
      <c r="A35" s="287"/>
      <c r="B35" s="287"/>
      <c r="C35" s="7">
        <v>72057.820000000007</v>
      </c>
      <c r="D35" s="233">
        <v>3896.51</v>
      </c>
      <c r="E35" s="229">
        <v>3896.51</v>
      </c>
      <c r="F35" s="229">
        <v>7145</v>
      </c>
      <c r="G35" s="229">
        <v>7145</v>
      </c>
      <c r="H35" s="229">
        <v>9427.6</v>
      </c>
      <c r="I35" s="229">
        <v>9427.6</v>
      </c>
      <c r="J35" s="229">
        <v>5824.03</v>
      </c>
      <c r="K35" s="229">
        <v>5824.03</v>
      </c>
      <c r="L35" s="229">
        <v>6490.513333333336</v>
      </c>
      <c r="M35" s="229">
        <v>6490.513333333336</v>
      </c>
      <c r="N35" s="229">
        <v>6490.513333333336</v>
      </c>
      <c r="O35" s="234"/>
      <c r="P35" s="234"/>
      <c r="Q35" s="234"/>
      <c r="R35" s="225"/>
      <c r="S35" s="225"/>
      <c r="T35" s="216"/>
      <c r="U35" s="218"/>
      <c r="V35" s="218"/>
    </row>
    <row r="36" spans="1:22" ht="24" customHeight="1">
      <c r="A36" s="287" t="s">
        <v>1011</v>
      </c>
      <c r="B36" s="287" t="s">
        <v>959</v>
      </c>
      <c r="C36" s="6"/>
      <c r="D36" s="230"/>
      <c r="E36" s="230"/>
      <c r="F36" s="230" t="s">
        <v>1001</v>
      </c>
      <c r="G36" s="230" t="s">
        <v>1001</v>
      </c>
      <c r="H36" s="226">
        <v>1.4466807957396228E-2</v>
      </c>
      <c r="I36" s="226">
        <v>1.4466807957396228E-2</v>
      </c>
      <c r="J36" s="226">
        <v>0.13327405969612938</v>
      </c>
      <c r="K36" s="226">
        <v>0.13327405969612938</v>
      </c>
      <c r="L36" s="226">
        <v>0.2348394215643162</v>
      </c>
      <c r="M36" s="226">
        <v>0.2348394215643162</v>
      </c>
      <c r="N36" s="226">
        <v>0.2348394215643162</v>
      </c>
      <c r="O36" s="228"/>
      <c r="P36" s="228"/>
      <c r="Q36" s="228"/>
      <c r="R36" s="225"/>
      <c r="S36" s="220"/>
    </row>
    <row r="37" spans="1:22" ht="24" customHeight="1">
      <c r="A37" s="287"/>
      <c r="B37" s="287"/>
      <c r="C37" s="7">
        <v>150724.68</v>
      </c>
      <c r="D37" s="230"/>
      <c r="E37" s="230"/>
      <c r="F37" s="230"/>
      <c r="G37" s="230"/>
      <c r="H37" s="229">
        <v>2180.5050000000001</v>
      </c>
      <c r="I37" s="229">
        <v>2180.5050000000001</v>
      </c>
      <c r="J37" s="229">
        <v>20087.689999999999</v>
      </c>
      <c r="K37" s="229">
        <v>20087.689999999999</v>
      </c>
      <c r="L37" s="229">
        <v>35396.096666666657</v>
      </c>
      <c r="M37" s="229">
        <v>35396.096666666657</v>
      </c>
      <c r="N37" s="229">
        <v>35396.096666666657</v>
      </c>
      <c r="O37" s="234"/>
      <c r="P37" s="234"/>
      <c r="Q37" s="234"/>
      <c r="R37" s="225"/>
      <c r="S37" s="225"/>
      <c r="T37" s="216"/>
      <c r="U37" s="218"/>
      <c r="V37" s="218"/>
    </row>
    <row r="38" spans="1:22" ht="24" customHeight="1">
      <c r="A38" s="287" t="s">
        <v>1012</v>
      </c>
      <c r="B38" s="287" t="s">
        <v>960</v>
      </c>
      <c r="C38" s="6"/>
      <c r="D38" s="230"/>
      <c r="E38" s="230"/>
      <c r="F38" s="226">
        <v>3.9429590491483903E-2</v>
      </c>
      <c r="G38" s="226">
        <v>3.9429590491483903E-2</v>
      </c>
      <c r="H38" s="226">
        <v>5.466521082963989E-2</v>
      </c>
      <c r="I38" s="226">
        <v>5.466521082963989E-2</v>
      </c>
      <c r="J38" s="235"/>
      <c r="K38" s="235"/>
      <c r="L38" s="226">
        <v>0.27060346578591749</v>
      </c>
      <c r="M38" s="226">
        <v>0.27060346578591749</v>
      </c>
      <c r="N38" s="226">
        <v>0.27060346578591749</v>
      </c>
      <c r="O38" s="228"/>
      <c r="P38" s="228"/>
      <c r="Q38" s="228"/>
      <c r="R38" s="225"/>
      <c r="S38" s="220"/>
    </row>
    <row r="39" spans="1:22" ht="24" customHeight="1">
      <c r="A39" s="287"/>
      <c r="B39" s="287"/>
      <c r="C39" s="7">
        <v>82793.149999999994</v>
      </c>
      <c r="D39" s="230"/>
      <c r="E39" s="230"/>
      <c r="F39" s="229">
        <v>3264.5</v>
      </c>
      <c r="G39" s="229">
        <v>3264.5</v>
      </c>
      <c r="H39" s="229">
        <v>4525.9049999999997</v>
      </c>
      <c r="I39" s="229">
        <v>4525.9049999999997</v>
      </c>
      <c r="J39" s="236"/>
      <c r="K39" s="236"/>
      <c r="L39" s="229">
        <v>22404.113333333331</v>
      </c>
      <c r="M39" s="229">
        <v>22404.113333333331</v>
      </c>
      <c r="N39" s="229">
        <v>22404.113333333331</v>
      </c>
      <c r="O39" s="234"/>
      <c r="P39" s="234"/>
      <c r="Q39" s="234"/>
      <c r="R39" s="225"/>
      <c r="S39" s="225"/>
      <c r="T39" s="216"/>
      <c r="U39" s="218"/>
      <c r="V39" s="218"/>
    </row>
    <row r="40" spans="1:22" ht="24" customHeight="1">
      <c r="A40" s="287" t="s">
        <v>1013</v>
      </c>
      <c r="B40" s="287" t="s">
        <v>961</v>
      </c>
      <c r="C40" s="6"/>
      <c r="D40" s="230"/>
      <c r="E40" s="230"/>
      <c r="F40" s="226">
        <v>7.9066797158085875E-3</v>
      </c>
      <c r="G40" s="226">
        <v>7.9066797158085875E-3</v>
      </c>
      <c r="H40" s="226">
        <v>2.6453668438172769E-2</v>
      </c>
      <c r="I40" s="226">
        <v>2.6453668438172769E-2</v>
      </c>
      <c r="J40" s="226">
        <v>5.8156091561091588E-3</v>
      </c>
      <c r="K40" s="226">
        <v>5.8156091561091588E-3</v>
      </c>
      <c r="L40" s="226">
        <v>0.15327468089663648</v>
      </c>
      <c r="M40" s="226">
        <v>7.6637340448318242E-2</v>
      </c>
      <c r="N40" s="226">
        <v>7.6637340448318242E-2</v>
      </c>
      <c r="O40" s="226">
        <v>0.15327468089663648</v>
      </c>
      <c r="P40" s="226">
        <v>0.2299120213449547</v>
      </c>
      <c r="Q40" s="226">
        <v>0.2299120213449547</v>
      </c>
      <c r="R40" s="225"/>
      <c r="S40" s="221"/>
    </row>
    <row r="41" spans="1:22" ht="24" customHeight="1">
      <c r="A41" s="287"/>
      <c r="B41" s="287"/>
      <c r="C41" s="7">
        <v>630743.9</v>
      </c>
      <c r="D41" s="230"/>
      <c r="E41" s="230"/>
      <c r="F41" s="229">
        <v>4987.09</v>
      </c>
      <c r="G41" s="229">
        <v>4987.09</v>
      </c>
      <c r="H41" s="229">
        <v>16685.490000000002</v>
      </c>
      <c r="I41" s="229">
        <v>16685.490000000002</v>
      </c>
      <c r="J41" s="229">
        <v>3668.16</v>
      </c>
      <c r="K41" s="229">
        <v>3668.16</v>
      </c>
      <c r="L41" s="229">
        <v>96677.069999999992</v>
      </c>
      <c r="M41" s="229">
        <v>48338.534999999996</v>
      </c>
      <c r="N41" s="229">
        <v>48338.534999999996</v>
      </c>
      <c r="O41" s="229">
        <v>96677.069999999992</v>
      </c>
      <c r="P41" s="229">
        <v>145015.60499999998</v>
      </c>
      <c r="Q41" s="229">
        <v>145015.60499999998</v>
      </c>
      <c r="R41" s="225"/>
      <c r="S41" s="225"/>
      <c r="T41" s="216"/>
      <c r="U41" s="218"/>
      <c r="V41" s="218"/>
    </row>
    <row r="42" spans="1:22" ht="24" customHeight="1">
      <c r="A42" s="287" t="s">
        <v>1014</v>
      </c>
      <c r="B42" s="287" t="s">
        <v>972</v>
      </c>
      <c r="C42" s="6"/>
      <c r="D42" s="230"/>
      <c r="E42" s="230"/>
      <c r="F42" s="230"/>
      <c r="G42" s="230"/>
      <c r="H42" s="226">
        <v>0.13445973567458877</v>
      </c>
      <c r="I42" s="226">
        <v>0.13445973567458877</v>
      </c>
      <c r="J42" s="226">
        <v>3.4367759253390279E-2</v>
      </c>
      <c r="K42" s="226">
        <v>3.4367759253390279E-2</v>
      </c>
      <c r="L42" s="226"/>
      <c r="M42" s="226">
        <v>0.13246900202880837</v>
      </c>
      <c r="N42" s="226">
        <v>0.13246900202880837</v>
      </c>
      <c r="O42" s="226">
        <v>0.13246900202880837</v>
      </c>
      <c r="P42" s="226">
        <v>0.13246900202880837</v>
      </c>
      <c r="Q42" s="226">
        <v>0.13246900202880837</v>
      </c>
      <c r="R42" s="225"/>
      <c r="S42" s="220"/>
    </row>
    <row r="43" spans="1:22" ht="24" customHeight="1">
      <c r="A43" s="287"/>
      <c r="B43" s="287"/>
      <c r="C43" s="7">
        <v>77715.569999999992</v>
      </c>
      <c r="D43" s="230"/>
      <c r="E43" s="230"/>
      <c r="F43" s="230"/>
      <c r="G43" s="230"/>
      <c r="H43" s="229">
        <v>10449.615</v>
      </c>
      <c r="I43" s="229">
        <v>10449.615</v>
      </c>
      <c r="J43" s="229">
        <v>2670.91</v>
      </c>
      <c r="K43" s="229">
        <v>2670.91</v>
      </c>
      <c r="L43" s="229"/>
      <c r="M43" s="229">
        <v>10294.903999999999</v>
      </c>
      <c r="N43" s="229">
        <v>10294.903999999999</v>
      </c>
      <c r="O43" s="229">
        <v>10294.903999999999</v>
      </c>
      <c r="P43" s="229">
        <v>10294.903999999999</v>
      </c>
      <c r="Q43" s="229">
        <v>10294.903999999999</v>
      </c>
      <c r="R43" s="225"/>
      <c r="S43" s="225"/>
      <c r="T43" s="216"/>
      <c r="U43" s="218"/>
      <c r="V43" s="218"/>
    </row>
    <row r="44" spans="1:22" ht="24" customHeight="1">
      <c r="A44" s="287" t="s">
        <v>1015</v>
      </c>
      <c r="B44" s="287" t="s">
        <v>973</v>
      </c>
      <c r="C44" s="6"/>
      <c r="D44" s="230"/>
      <c r="E44" s="230"/>
      <c r="F44" s="230"/>
      <c r="G44" s="232"/>
      <c r="H44" s="226">
        <v>7.0670196354942164E-2</v>
      </c>
      <c r="I44" s="226">
        <v>7.0670196354942164E-2</v>
      </c>
      <c r="J44" s="226">
        <v>0.1055425710113389</v>
      </c>
      <c r="K44" s="226">
        <v>0.1055425710113389</v>
      </c>
      <c r="L44" s="227"/>
      <c r="M44" s="227"/>
      <c r="N44" s="227"/>
      <c r="O44" s="226">
        <v>0.32378723263371889</v>
      </c>
      <c r="P44" s="226">
        <v>0.32378723263371889</v>
      </c>
      <c r="Q44" s="228"/>
      <c r="R44" s="225"/>
      <c r="S44" s="220"/>
    </row>
    <row r="45" spans="1:22" ht="24" customHeight="1">
      <c r="A45" s="287"/>
      <c r="B45" s="287"/>
      <c r="C45" s="7">
        <v>22351.360000000001</v>
      </c>
      <c r="D45" s="230"/>
      <c r="E45" s="230"/>
      <c r="F45" s="230"/>
      <c r="G45" s="229"/>
      <c r="H45" s="229">
        <v>1579.575</v>
      </c>
      <c r="I45" s="229">
        <v>1579.575</v>
      </c>
      <c r="J45" s="229">
        <v>2359.02</v>
      </c>
      <c r="K45" s="229">
        <v>2359.02</v>
      </c>
      <c r="L45" s="227"/>
      <c r="M45" s="227"/>
      <c r="N45" s="234"/>
      <c r="O45" s="229">
        <v>7237.0849999999991</v>
      </c>
      <c r="P45" s="229">
        <v>7237.0849999999991</v>
      </c>
      <c r="Q45" s="234"/>
      <c r="R45" s="225"/>
      <c r="S45" s="225"/>
      <c r="T45" s="216"/>
      <c r="U45" s="218"/>
      <c r="V45" s="218"/>
    </row>
    <row r="46" spans="1:22" ht="24" customHeight="1">
      <c r="A46" s="287" t="s">
        <v>1016</v>
      </c>
      <c r="B46" s="287" t="s">
        <v>974</v>
      </c>
      <c r="C46" s="6"/>
      <c r="D46" s="230"/>
      <c r="E46" s="230"/>
      <c r="F46" s="230"/>
      <c r="G46" s="230"/>
      <c r="H46" s="226">
        <v>5.7473666984230967E-2</v>
      </c>
      <c r="I46" s="226">
        <v>5.7473666984230967E-2</v>
      </c>
      <c r="J46" s="235"/>
      <c r="K46" s="235"/>
      <c r="L46" s="235"/>
      <c r="M46" s="226"/>
      <c r="N46" s="226">
        <v>0.2212631665078845</v>
      </c>
      <c r="O46" s="226">
        <v>0.2212631665078845</v>
      </c>
      <c r="P46" s="226">
        <v>0.2212631665078845</v>
      </c>
      <c r="Q46" s="226">
        <v>0.2212631665078845</v>
      </c>
      <c r="R46" s="225"/>
      <c r="S46" s="220"/>
    </row>
    <row r="47" spans="1:22" ht="24" customHeight="1">
      <c r="A47" s="287"/>
      <c r="B47" s="287"/>
      <c r="C47" s="7">
        <v>41429.93</v>
      </c>
      <c r="D47" s="230"/>
      <c r="E47" s="230"/>
      <c r="F47" s="230"/>
      <c r="G47" s="230"/>
      <c r="H47" s="229">
        <v>2381.13</v>
      </c>
      <c r="I47" s="229">
        <v>2381.13</v>
      </c>
      <c r="J47" s="236"/>
      <c r="K47" s="236"/>
      <c r="L47" s="236"/>
      <c r="M47" s="229"/>
      <c r="N47" s="229">
        <v>9166.9174999999996</v>
      </c>
      <c r="O47" s="229">
        <v>9166.9174999999996</v>
      </c>
      <c r="P47" s="229">
        <v>9166.9174999999996</v>
      </c>
      <c r="Q47" s="229">
        <v>9166.9174999999996</v>
      </c>
      <c r="R47" s="225"/>
      <c r="S47" s="225"/>
      <c r="T47" s="216"/>
      <c r="U47" s="218"/>
      <c r="V47" s="218"/>
    </row>
    <row r="48" spans="1:22" ht="24" customHeight="1">
      <c r="A48" s="287" t="s">
        <v>1017</v>
      </c>
      <c r="B48" s="287" t="s">
        <v>975</v>
      </c>
      <c r="C48" s="6"/>
      <c r="D48" s="230"/>
      <c r="E48" s="230"/>
      <c r="F48" s="230"/>
      <c r="G48" s="230"/>
      <c r="H48" s="230"/>
      <c r="I48" s="232"/>
      <c r="J48" s="235"/>
      <c r="K48" s="235"/>
      <c r="L48" s="235"/>
      <c r="M48" s="235"/>
      <c r="N48" s="235"/>
      <c r="O48" s="226">
        <v>0.33333333333333331</v>
      </c>
      <c r="P48" s="226">
        <v>0.33333333333333331</v>
      </c>
      <c r="Q48" s="226">
        <v>0.33333333333333331</v>
      </c>
      <c r="R48" s="225"/>
      <c r="S48" s="221"/>
    </row>
    <row r="49" spans="1:22" ht="24" customHeight="1">
      <c r="A49" s="287"/>
      <c r="B49" s="287"/>
      <c r="C49" s="7">
        <v>134633.09</v>
      </c>
      <c r="D49" s="230"/>
      <c r="E49" s="230"/>
      <c r="F49" s="230"/>
      <c r="G49" s="230"/>
      <c r="H49" s="230"/>
      <c r="I49" s="229"/>
      <c r="J49" s="236"/>
      <c r="K49" s="236"/>
      <c r="L49" s="236"/>
      <c r="M49" s="236"/>
      <c r="N49" s="229"/>
      <c r="O49" s="229">
        <v>44877.696666666663</v>
      </c>
      <c r="P49" s="229">
        <v>44877.696666666663</v>
      </c>
      <c r="Q49" s="229">
        <v>44877.696666666663</v>
      </c>
      <c r="R49" s="225"/>
      <c r="S49" s="225"/>
      <c r="U49" s="218"/>
      <c r="V49" s="218"/>
    </row>
    <row r="50" spans="1:22">
      <c r="A50" s="288" t="s">
        <v>1018</v>
      </c>
      <c r="B50" s="288"/>
      <c r="C50" s="5"/>
      <c r="D50" s="9">
        <v>3.0247564645882765E-2</v>
      </c>
      <c r="E50" s="9">
        <v>3.0247564645882765E-2</v>
      </c>
      <c r="F50" s="9">
        <v>3.7247292939439673E-2</v>
      </c>
      <c r="G50" s="9">
        <v>3.7247292939439673E-2</v>
      </c>
      <c r="H50" s="9">
        <v>3.9770583939469709E-2</v>
      </c>
      <c r="I50" s="9">
        <v>3.9770583939469709E-2</v>
      </c>
      <c r="J50" s="9">
        <v>3.8506315365349104E-2</v>
      </c>
      <c r="K50" s="9">
        <v>3.8506315365349104E-2</v>
      </c>
      <c r="L50" s="9">
        <v>0.12417784995478931</v>
      </c>
      <c r="M50" s="9">
        <v>0.1060906083473282</v>
      </c>
      <c r="N50" s="9">
        <v>0.11206695686884015</v>
      </c>
      <c r="O50" s="9">
        <v>0.10695061855942513</v>
      </c>
      <c r="P50" s="9">
        <v>0.13141671782821077</v>
      </c>
      <c r="Q50" s="9">
        <v>0.12775373466112391</v>
      </c>
      <c r="R50" s="222"/>
      <c r="S50" s="222"/>
    </row>
    <row r="51" spans="1:22">
      <c r="A51" s="288" t="s">
        <v>1019</v>
      </c>
      <c r="B51" s="288"/>
      <c r="C51" s="215">
        <v>1975735.26</v>
      </c>
      <c r="D51" s="215">
        <v>59761.179999999993</v>
      </c>
      <c r="E51" s="215">
        <v>59761.179999999993</v>
      </c>
      <c r="F51" s="215">
        <v>73590.790000000008</v>
      </c>
      <c r="G51" s="215">
        <v>73590.790000000008</v>
      </c>
      <c r="H51" s="215">
        <v>78576.145000000004</v>
      </c>
      <c r="I51" s="215">
        <v>78576.145000000004</v>
      </c>
      <c r="J51" s="215">
        <v>76078.285000000003</v>
      </c>
      <c r="K51" s="215">
        <v>76078.285000000003</v>
      </c>
      <c r="L51" s="215">
        <v>245342.55666666664</v>
      </c>
      <c r="M51" s="215">
        <v>209606.95566666665</v>
      </c>
      <c r="N51" s="215">
        <v>221414.63816666667</v>
      </c>
      <c r="O51" s="215">
        <v>211306.10816666664</v>
      </c>
      <c r="P51" s="215">
        <v>259644.64316666665</v>
      </c>
      <c r="Q51" s="215">
        <v>252407.55816666665</v>
      </c>
      <c r="R51" s="225"/>
      <c r="S51" s="225"/>
      <c r="T51" s="215"/>
    </row>
    <row r="52" spans="1:22">
      <c r="A52" s="288" t="s">
        <v>1020</v>
      </c>
      <c r="B52" s="288"/>
      <c r="C52" s="5"/>
      <c r="D52" s="10">
        <v>3.0247564645882765E-2</v>
      </c>
      <c r="E52" s="10">
        <v>6.049512929176553E-2</v>
      </c>
      <c r="F52" s="10">
        <v>9.7742422231205203E-2</v>
      </c>
      <c r="G52" s="10">
        <v>0.13498971517064487</v>
      </c>
      <c r="H52" s="10">
        <v>0.17476029911011459</v>
      </c>
      <c r="I52" s="10">
        <v>0.21453088304958429</v>
      </c>
      <c r="J52" s="10">
        <v>0.25303719841493338</v>
      </c>
      <c r="K52" s="10">
        <v>0.29154351378028248</v>
      </c>
      <c r="L52" s="10">
        <v>0.41572136373507179</v>
      </c>
      <c r="M52" s="10">
        <v>0.52181197208239993</v>
      </c>
      <c r="N52" s="10">
        <v>0.63387892895124009</v>
      </c>
      <c r="O52" s="10">
        <v>0.74082954751066521</v>
      </c>
      <c r="P52" s="10">
        <v>0.87224626533887595</v>
      </c>
      <c r="Q52" s="10">
        <v>0.99999999999999989</v>
      </c>
      <c r="R52" s="223"/>
      <c r="S52" s="223"/>
    </row>
    <row r="53" spans="1:22">
      <c r="A53" s="288" t="s">
        <v>1021</v>
      </c>
      <c r="B53" s="288"/>
      <c r="C53" s="5"/>
      <c r="D53" s="215">
        <v>59761.179999999993</v>
      </c>
      <c r="E53" s="215">
        <v>119522.35999999999</v>
      </c>
      <c r="F53" s="215">
        <v>193113.15</v>
      </c>
      <c r="G53" s="215">
        <v>266703.94</v>
      </c>
      <c r="H53" s="215">
        <v>345280.08500000002</v>
      </c>
      <c r="I53" s="215">
        <v>423856.23000000004</v>
      </c>
      <c r="J53" s="215">
        <v>499934.51500000001</v>
      </c>
      <c r="K53" s="215">
        <v>576012.80000000005</v>
      </c>
      <c r="L53" s="215">
        <v>821355.35666666669</v>
      </c>
      <c r="M53" s="215">
        <v>1030962.3123333333</v>
      </c>
      <c r="N53" s="215">
        <v>1252376.9505</v>
      </c>
      <c r="O53" s="215">
        <v>1463683.0586666667</v>
      </c>
      <c r="P53" s="215">
        <v>1723327.7018333334</v>
      </c>
      <c r="Q53" s="215">
        <v>1975735.26</v>
      </c>
      <c r="R53" s="224"/>
      <c r="S53" s="224"/>
    </row>
    <row r="54" spans="1:22">
      <c r="A54" s="3"/>
      <c r="B54" s="3"/>
      <c r="C54" s="3"/>
      <c r="D54" s="3"/>
      <c r="E54" s="3"/>
      <c r="F54" s="3"/>
      <c r="G54" s="3"/>
    </row>
    <row r="55" spans="1:22" ht="60" customHeight="1">
      <c r="A55" s="2"/>
      <c r="B55" s="2"/>
      <c r="C55" s="8"/>
      <c r="D55" s="2"/>
      <c r="E55" s="2"/>
      <c r="F55" s="2"/>
      <c r="G55" s="2"/>
    </row>
    <row r="56" spans="1:22" ht="70.150000000000006" customHeight="1">
      <c r="C56" s="217"/>
    </row>
    <row r="57" spans="1:22">
      <c r="C57" s="217"/>
    </row>
    <row r="59" spans="1:22">
      <c r="C59" s="217"/>
    </row>
    <row r="60" spans="1:22">
      <c r="C60" s="217"/>
    </row>
    <row r="61" spans="1:22">
      <c r="C61" s="217"/>
    </row>
  </sheetData>
  <mergeCells count="44">
    <mergeCell ref="A14:Q14"/>
    <mergeCell ref="A16:A17"/>
    <mergeCell ref="B16:B17"/>
    <mergeCell ref="D12:E12"/>
    <mergeCell ref="F12:G12"/>
    <mergeCell ref="D13:E13"/>
    <mergeCell ref="F13:G13"/>
    <mergeCell ref="A12:A13"/>
    <mergeCell ref="A18:A19"/>
    <mergeCell ref="B18:B19"/>
    <mergeCell ref="A20:A21"/>
    <mergeCell ref="B20:B21"/>
    <mergeCell ref="A22:A23"/>
    <mergeCell ref="B22:B23"/>
    <mergeCell ref="B34:B35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A51:B51"/>
    <mergeCell ref="A52:B52"/>
    <mergeCell ref="A53:B53"/>
    <mergeCell ref="A42:A43"/>
    <mergeCell ref="B42:B43"/>
    <mergeCell ref="A44:A45"/>
    <mergeCell ref="B44:B45"/>
    <mergeCell ref="A46:A47"/>
    <mergeCell ref="B46:B47"/>
    <mergeCell ref="A48:A49"/>
    <mergeCell ref="B48:B49"/>
    <mergeCell ref="A50:B50"/>
    <mergeCell ref="A36:A37"/>
    <mergeCell ref="B36:B37"/>
    <mergeCell ref="A38:A39"/>
    <mergeCell ref="B38:B39"/>
    <mergeCell ref="A40:A41"/>
    <mergeCell ref="B40:B41"/>
  </mergeCells>
  <printOptions horizontalCentered="1"/>
  <pageMargins left="0.51181102362204722" right="0.51181102362204722" top="1.3779527559055118" bottom="0.98425196850393704" header="0.31496062992125984" footer="0.31496062992125984"/>
  <pageSetup paperSize="9" scale="43" fitToHeight="0" orientation="landscape"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O948"/>
  <sheetViews>
    <sheetView showOutlineSymbols="0" showWhiteSpace="0" view="pageBreakPreview" topLeftCell="A919" zoomScale="70" zoomScaleNormal="85" zoomScaleSheetLayoutView="70" workbookViewId="0">
      <selection activeCell="M845" sqref="M845"/>
    </sheetView>
  </sheetViews>
  <sheetFormatPr defaultColWidth="8.75" defaultRowHeight="12.75"/>
  <cols>
    <col min="1" max="1" width="15.875" style="46" bestFit="1" customWidth="1"/>
    <col min="2" max="2" width="8.75" style="46" bestFit="1" customWidth="1"/>
    <col min="3" max="3" width="6.25" style="46" bestFit="1" customWidth="1"/>
    <col min="4" max="4" width="80.25" style="46" customWidth="1"/>
    <col min="5" max="5" width="15" style="46" bestFit="1" customWidth="1"/>
    <col min="6" max="6" width="12" style="46" bestFit="1" customWidth="1"/>
    <col min="7" max="7" width="6.5" style="46" bestFit="1" customWidth="1"/>
    <col min="8" max="8" width="10.75" style="46" bestFit="1" customWidth="1"/>
    <col min="9" max="9" width="10.75" style="60" hidden="1" customWidth="1"/>
    <col min="10" max="10" width="12.125" style="46" bestFit="1" customWidth="1"/>
    <col min="11" max="11" width="8.75" style="60" hidden="1" customWidth="1"/>
    <col min="12" max="12" width="7.375" style="46" bestFit="1" customWidth="1"/>
    <col min="13" max="13" width="6.5" style="30" bestFit="1" customWidth="1"/>
    <col min="14" max="14" width="9.625" style="31" bestFit="1" customWidth="1"/>
    <col min="15" max="15" width="9.625" style="30" bestFit="1" customWidth="1"/>
    <col min="16" max="16384" width="8.75" style="30"/>
  </cols>
  <sheetData>
    <row r="11" spans="1:13">
      <c r="A11" s="45"/>
      <c r="B11" s="45"/>
      <c r="C11" s="300" t="s">
        <v>0</v>
      </c>
      <c r="D11" s="300"/>
      <c r="E11" s="300" t="s">
        <v>1</v>
      </c>
      <c r="F11" s="300"/>
      <c r="G11" s="300" t="s">
        <v>2</v>
      </c>
      <c r="H11" s="300"/>
      <c r="I11" s="61"/>
      <c r="J11" s="300" t="s">
        <v>3</v>
      </c>
      <c r="K11" s="300"/>
      <c r="L11" s="300"/>
    </row>
    <row r="12" spans="1:13" ht="61.9" customHeight="1">
      <c r="A12" s="45"/>
      <c r="B12" s="45"/>
      <c r="C12" s="300" t="s">
        <v>4</v>
      </c>
      <c r="D12" s="300"/>
      <c r="E12" s="300" t="s">
        <v>5</v>
      </c>
      <c r="F12" s="300"/>
      <c r="G12" s="300" t="s">
        <v>6</v>
      </c>
      <c r="H12" s="300"/>
      <c r="I12" s="61"/>
      <c r="J12" s="300" t="s">
        <v>7</v>
      </c>
      <c r="K12" s="300"/>
      <c r="L12" s="300"/>
    </row>
    <row r="13" spans="1:13">
      <c r="A13" s="300" t="s">
        <v>0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</row>
    <row r="14" spans="1:13" ht="13.5" thickBot="1">
      <c r="A14" s="300" t="s">
        <v>8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63">
        <v>0.24</v>
      </c>
    </row>
    <row r="15" spans="1:13" ht="13.5" thickTop="1">
      <c r="A15" s="32"/>
      <c r="B15" s="32"/>
      <c r="C15" s="32"/>
      <c r="D15" s="32"/>
      <c r="E15" s="32"/>
      <c r="F15" s="32"/>
      <c r="G15" s="32"/>
      <c r="H15" s="32"/>
      <c r="I15" s="59"/>
      <c r="J15" s="32"/>
      <c r="K15" s="59"/>
      <c r="L15" s="32"/>
    </row>
    <row r="16" spans="1:13">
      <c r="A16" s="65" t="s">
        <v>23</v>
      </c>
      <c r="B16" s="65" t="s">
        <v>9</v>
      </c>
      <c r="C16" s="65" t="s">
        <v>10</v>
      </c>
      <c r="D16" s="65" t="s">
        <v>11</v>
      </c>
      <c r="E16" s="294" t="s">
        <v>12</v>
      </c>
      <c r="F16" s="294"/>
      <c r="G16" s="65" t="s">
        <v>13</v>
      </c>
      <c r="H16" s="65" t="s">
        <v>14</v>
      </c>
      <c r="I16" s="66" t="s">
        <v>14</v>
      </c>
      <c r="J16" s="65" t="s">
        <v>15</v>
      </c>
      <c r="K16" s="66" t="s">
        <v>15</v>
      </c>
      <c r="L16" s="65" t="s">
        <v>16</v>
      </c>
    </row>
    <row r="17" spans="1:15" ht="25.5">
      <c r="A17" s="67" t="s">
        <v>17</v>
      </c>
      <c r="B17" s="67" t="s">
        <v>24</v>
      </c>
      <c r="C17" s="67" t="s">
        <v>25</v>
      </c>
      <c r="D17" s="67" t="s">
        <v>26</v>
      </c>
      <c r="E17" s="295" t="s">
        <v>27</v>
      </c>
      <c r="F17" s="295"/>
      <c r="G17" s="67" t="s">
        <v>28</v>
      </c>
      <c r="H17" s="68">
        <v>1</v>
      </c>
      <c r="I17" s="69">
        <v>1</v>
      </c>
      <c r="J17" s="70">
        <f>SUM(L18:L20)</f>
        <v>27.56</v>
      </c>
      <c r="K17" s="71">
        <v>36.26</v>
      </c>
      <c r="L17" s="70">
        <f t="shared" ref="L17:L18" si="0">ROUND(H17*J17,2)</f>
        <v>27.56</v>
      </c>
      <c r="O17" s="72"/>
    </row>
    <row r="18" spans="1:15">
      <c r="A18" s="73" t="s">
        <v>29</v>
      </c>
      <c r="B18" s="73" t="s">
        <v>30</v>
      </c>
      <c r="C18" s="73" t="s">
        <v>25</v>
      </c>
      <c r="D18" s="73" t="s">
        <v>31</v>
      </c>
      <c r="E18" s="296" t="s">
        <v>32</v>
      </c>
      <c r="F18" s="296"/>
      <c r="G18" s="73" t="s">
        <v>22</v>
      </c>
      <c r="H18" s="33">
        <f>I18</f>
        <v>0.22500000000000001</v>
      </c>
      <c r="I18" s="62">
        <v>0.22500000000000001</v>
      </c>
      <c r="J18" s="64">
        <f>K18*(1-$M$14)</f>
        <v>13.520399999999999</v>
      </c>
      <c r="K18" s="74">
        <v>17.79</v>
      </c>
      <c r="L18" s="70">
        <f t="shared" si="0"/>
        <v>3.04</v>
      </c>
      <c r="O18" s="72"/>
    </row>
    <row r="19" spans="1:15" ht="13.5" thickBot="1">
      <c r="A19" s="73" t="s">
        <v>29</v>
      </c>
      <c r="B19" s="73" t="s">
        <v>33</v>
      </c>
      <c r="C19" s="73" t="s">
        <v>25</v>
      </c>
      <c r="D19" s="73" t="s">
        <v>34</v>
      </c>
      <c r="E19" s="296" t="s">
        <v>32</v>
      </c>
      <c r="F19" s="296"/>
      <c r="G19" s="73" t="s">
        <v>22</v>
      </c>
      <c r="H19" s="33">
        <f>I19</f>
        <v>2.3248000000000002</v>
      </c>
      <c r="I19" s="62">
        <v>2.3248000000000002</v>
      </c>
      <c r="J19" s="64">
        <f>K19*(1-$M$14)</f>
        <v>10.5488</v>
      </c>
      <c r="K19" s="74">
        <v>13.88</v>
      </c>
      <c r="L19" s="70">
        <f>ROUND(H19*J19,2)</f>
        <v>24.52</v>
      </c>
      <c r="O19" s="72"/>
    </row>
    <row r="20" spans="1:15" ht="13.5" thickTop="1">
      <c r="A20" s="32"/>
      <c r="B20" s="32"/>
      <c r="C20" s="32"/>
      <c r="D20" s="32"/>
      <c r="E20" s="32"/>
      <c r="F20" s="32"/>
      <c r="G20" s="32"/>
      <c r="H20" s="32"/>
      <c r="I20" s="59"/>
      <c r="J20" s="32"/>
      <c r="K20" s="59"/>
      <c r="L20" s="32"/>
      <c r="O20" s="72"/>
    </row>
    <row r="21" spans="1:15">
      <c r="A21" s="65" t="s">
        <v>35</v>
      </c>
      <c r="B21" s="65" t="s">
        <v>9</v>
      </c>
      <c r="C21" s="65" t="s">
        <v>10</v>
      </c>
      <c r="D21" s="65" t="s">
        <v>11</v>
      </c>
      <c r="E21" s="294" t="s">
        <v>12</v>
      </c>
      <c r="F21" s="294"/>
      <c r="G21" s="65" t="s">
        <v>13</v>
      </c>
      <c r="H21" s="65" t="s">
        <v>14</v>
      </c>
      <c r="I21" s="66" t="s">
        <v>14</v>
      </c>
      <c r="J21" s="65" t="s">
        <v>15</v>
      </c>
      <c r="K21" s="66" t="s">
        <v>15</v>
      </c>
      <c r="L21" s="65" t="s">
        <v>16</v>
      </c>
      <c r="O21" s="72"/>
    </row>
    <row r="22" spans="1:15">
      <c r="A22" s="67" t="s">
        <v>17</v>
      </c>
      <c r="B22" s="67" t="s">
        <v>36</v>
      </c>
      <c r="C22" s="67" t="s">
        <v>25</v>
      </c>
      <c r="D22" s="67" t="s">
        <v>37</v>
      </c>
      <c r="E22" s="295" t="s">
        <v>27</v>
      </c>
      <c r="F22" s="295"/>
      <c r="G22" s="67" t="s">
        <v>20</v>
      </c>
      <c r="H22" s="68">
        <v>1</v>
      </c>
      <c r="I22" s="69">
        <v>1</v>
      </c>
      <c r="J22" s="70">
        <v>5.94</v>
      </c>
      <c r="K22" s="71">
        <v>7.81</v>
      </c>
      <c r="L22" s="70">
        <f t="shared" ref="L22:L66" si="1">ROUND(H22*J22,2)</f>
        <v>5.94</v>
      </c>
      <c r="O22" s="72"/>
    </row>
    <row r="23" spans="1:15">
      <c r="A23" s="73" t="s">
        <v>29</v>
      </c>
      <c r="B23" s="73" t="s">
        <v>38</v>
      </c>
      <c r="C23" s="73" t="s">
        <v>25</v>
      </c>
      <c r="D23" s="73" t="s">
        <v>39</v>
      </c>
      <c r="E23" s="296" t="s">
        <v>32</v>
      </c>
      <c r="F23" s="296"/>
      <c r="G23" s="73" t="s">
        <v>22</v>
      </c>
      <c r="H23" s="33">
        <f t="shared" ref="H23:H24" si="2">I23</f>
        <v>0.17549999999999999</v>
      </c>
      <c r="I23" s="62">
        <v>0.17549999999999999</v>
      </c>
      <c r="J23" s="75">
        <f t="shared" ref="J23:J24" si="3">K23*(1-$M$14)</f>
        <v>13.1556</v>
      </c>
      <c r="K23" s="74">
        <v>17.309999999999999</v>
      </c>
      <c r="L23" s="70">
        <f>TRUNC(H23*J23,2)</f>
        <v>2.2999999999999998</v>
      </c>
      <c r="O23" s="72"/>
    </row>
    <row r="24" spans="1:15" ht="13.5" thickBot="1">
      <c r="A24" s="73" t="s">
        <v>29</v>
      </c>
      <c r="B24" s="73" t="s">
        <v>33</v>
      </c>
      <c r="C24" s="73" t="s">
        <v>25</v>
      </c>
      <c r="D24" s="73" t="s">
        <v>34</v>
      </c>
      <c r="E24" s="296" t="s">
        <v>32</v>
      </c>
      <c r="F24" s="296"/>
      <c r="G24" s="73" t="s">
        <v>22</v>
      </c>
      <c r="H24" s="33">
        <f t="shared" si="2"/>
        <v>0.3448</v>
      </c>
      <c r="I24" s="62">
        <v>0.3448</v>
      </c>
      <c r="J24" s="64">
        <f t="shared" si="3"/>
        <v>10.5488</v>
      </c>
      <c r="K24" s="74">
        <v>13.88</v>
      </c>
      <c r="L24" s="70">
        <f t="shared" si="1"/>
        <v>3.64</v>
      </c>
      <c r="O24" s="72"/>
    </row>
    <row r="25" spans="1:15" ht="13.5" thickTop="1">
      <c r="A25" s="32"/>
      <c r="B25" s="32"/>
      <c r="C25" s="32"/>
      <c r="D25" s="32"/>
      <c r="E25" s="32"/>
      <c r="F25" s="32"/>
      <c r="G25" s="32"/>
      <c r="H25" s="32"/>
      <c r="I25" s="59"/>
      <c r="J25" s="32"/>
      <c r="K25" s="59"/>
      <c r="L25" s="32"/>
      <c r="O25" s="72"/>
    </row>
    <row r="26" spans="1:15">
      <c r="A26" s="65" t="s">
        <v>43</v>
      </c>
      <c r="B26" s="65" t="s">
        <v>9</v>
      </c>
      <c r="C26" s="65" t="s">
        <v>10</v>
      </c>
      <c r="D26" s="65" t="s">
        <v>11</v>
      </c>
      <c r="E26" s="294" t="s">
        <v>12</v>
      </c>
      <c r="F26" s="294"/>
      <c r="G26" s="65" t="s">
        <v>13</v>
      </c>
      <c r="H26" s="65" t="s">
        <v>14</v>
      </c>
      <c r="I26" s="66" t="s">
        <v>14</v>
      </c>
      <c r="J26" s="65" t="s">
        <v>15</v>
      </c>
      <c r="K26" s="66" t="s">
        <v>15</v>
      </c>
      <c r="L26" s="65" t="s">
        <v>16</v>
      </c>
      <c r="O26" s="72"/>
    </row>
    <row r="27" spans="1:15">
      <c r="A27" s="67" t="s">
        <v>17</v>
      </c>
      <c r="B27" s="67" t="s">
        <v>44</v>
      </c>
      <c r="C27" s="67" t="s">
        <v>25</v>
      </c>
      <c r="D27" s="67" t="s">
        <v>45</v>
      </c>
      <c r="E27" s="295" t="s">
        <v>27</v>
      </c>
      <c r="F27" s="295"/>
      <c r="G27" s="67" t="s">
        <v>41</v>
      </c>
      <c r="H27" s="68">
        <v>1</v>
      </c>
      <c r="I27" s="69">
        <v>1</v>
      </c>
      <c r="J27" s="70">
        <f>SUM(L28:L30)</f>
        <v>4.49</v>
      </c>
      <c r="K27" s="71">
        <v>5.91</v>
      </c>
      <c r="L27" s="70">
        <f t="shared" si="1"/>
        <v>4.49</v>
      </c>
      <c r="O27" s="72"/>
    </row>
    <row r="28" spans="1:15">
      <c r="A28" s="73" t="s">
        <v>29</v>
      </c>
      <c r="B28" s="73" t="s">
        <v>30</v>
      </c>
      <c r="C28" s="73" t="s">
        <v>25</v>
      </c>
      <c r="D28" s="73" t="s">
        <v>31</v>
      </c>
      <c r="E28" s="296" t="s">
        <v>32</v>
      </c>
      <c r="F28" s="296"/>
      <c r="G28" s="73" t="s">
        <v>22</v>
      </c>
      <c r="H28" s="33">
        <f t="shared" ref="H28:H29" si="4">I28</f>
        <v>0.1313</v>
      </c>
      <c r="I28" s="62">
        <v>0.1313</v>
      </c>
      <c r="J28" s="64">
        <f t="shared" ref="J28:J29" si="5">K28*(1-$M$14)</f>
        <v>13.520399999999999</v>
      </c>
      <c r="K28" s="74">
        <v>17.79</v>
      </c>
      <c r="L28" s="70">
        <f t="shared" si="1"/>
        <v>1.78</v>
      </c>
      <c r="O28" s="72"/>
    </row>
    <row r="29" spans="1:15" ht="13.5" thickBot="1">
      <c r="A29" s="73" t="s">
        <v>29</v>
      </c>
      <c r="B29" s="73" t="s">
        <v>33</v>
      </c>
      <c r="C29" s="73" t="s">
        <v>25</v>
      </c>
      <c r="D29" s="73" t="s">
        <v>34</v>
      </c>
      <c r="E29" s="296" t="s">
        <v>32</v>
      </c>
      <c r="F29" s="296"/>
      <c r="G29" s="73" t="s">
        <v>22</v>
      </c>
      <c r="H29" s="33">
        <f t="shared" si="4"/>
        <v>0.25700000000000001</v>
      </c>
      <c r="I29" s="62">
        <v>0.25700000000000001</v>
      </c>
      <c r="J29" s="64">
        <f t="shared" si="5"/>
        <v>10.5488</v>
      </c>
      <c r="K29" s="74">
        <v>13.88</v>
      </c>
      <c r="L29" s="70">
        <f t="shared" si="1"/>
        <v>2.71</v>
      </c>
      <c r="O29" s="72"/>
    </row>
    <row r="30" spans="1:15" ht="13.5" thickTop="1">
      <c r="A30" s="32"/>
      <c r="B30" s="32"/>
      <c r="C30" s="32"/>
      <c r="D30" s="32"/>
      <c r="E30" s="32"/>
      <c r="F30" s="32"/>
      <c r="G30" s="32"/>
      <c r="H30" s="32"/>
      <c r="I30" s="59"/>
      <c r="J30" s="32"/>
      <c r="K30" s="59"/>
      <c r="L30" s="32"/>
      <c r="O30" s="72"/>
    </row>
    <row r="31" spans="1:15">
      <c r="A31" s="65" t="s">
        <v>46</v>
      </c>
      <c r="B31" s="65" t="s">
        <v>9</v>
      </c>
      <c r="C31" s="65" t="s">
        <v>10</v>
      </c>
      <c r="D31" s="65" t="s">
        <v>11</v>
      </c>
      <c r="E31" s="294" t="s">
        <v>12</v>
      </c>
      <c r="F31" s="294"/>
      <c r="G31" s="65" t="s">
        <v>13</v>
      </c>
      <c r="H31" s="65" t="s">
        <v>14</v>
      </c>
      <c r="I31" s="66" t="s">
        <v>14</v>
      </c>
      <c r="J31" s="65" t="s">
        <v>15</v>
      </c>
      <c r="K31" s="66" t="s">
        <v>15</v>
      </c>
      <c r="L31" s="65" t="s">
        <v>16</v>
      </c>
      <c r="O31" s="72"/>
    </row>
    <row r="32" spans="1:15" ht="25.5">
      <c r="A32" s="67" t="s">
        <v>17</v>
      </c>
      <c r="B32" s="67" t="s">
        <v>47</v>
      </c>
      <c r="C32" s="67" t="s">
        <v>25</v>
      </c>
      <c r="D32" s="67" t="s">
        <v>48</v>
      </c>
      <c r="E32" s="295" t="s">
        <v>27</v>
      </c>
      <c r="F32" s="295"/>
      <c r="G32" s="67" t="s">
        <v>49</v>
      </c>
      <c r="H32" s="68">
        <v>1</v>
      </c>
      <c r="I32" s="69">
        <v>1</v>
      </c>
      <c r="J32" s="70">
        <f>SUM(L33:L35)</f>
        <v>1.32</v>
      </c>
      <c r="K32" s="71">
        <v>1.74</v>
      </c>
      <c r="L32" s="70">
        <f t="shared" si="1"/>
        <v>1.32</v>
      </c>
      <c r="O32" s="72"/>
    </row>
    <row r="33" spans="1:15">
      <c r="A33" s="73" t="s">
        <v>29</v>
      </c>
      <c r="B33" s="73" t="s">
        <v>50</v>
      </c>
      <c r="C33" s="73" t="s">
        <v>25</v>
      </c>
      <c r="D33" s="73" t="s">
        <v>51</v>
      </c>
      <c r="E33" s="296" t="s">
        <v>32</v>
      </c>
      <c r="F33" s="296"/>
      <c r="G33" s="73" t="s">
        <v>22</v>
      </c>
      <c r="H33" s="33">
        <f t="shared" ref="H33:H34" si="6">I33</f>
        <v>2.8500000000000001E-2</v>
      </c>
      <c r="I33" s="62">
        <v>2.8500000000000001E-2</v>
      </c>
      <c r="J33" s="64">
        <f t="shared" ref="J33:J34" si="7">K33*(1-$M$14)</f>
        <v>15.754800000000001</v>
      </c>
      <c r="K33" s="74">
        <v>20.73</v>
      </c>
      <c r="L33" s="70">
        <f t="shared" si="1"/>
        <v>0.45</v>
      </c>
      <c r="O33" s="72"/>
    </row>
    <row r="34" spans="1:15" ht="13.5" thickBot="1">
      <c r="A34" s="73" t="s">
        <v>29</v>
      </c>
      <c r="B34" s="73" t="s">
        <v>33</v>
      </c>
      <c r="C34" s="73" t="s">
        <v>25</v>
      </c>
      <c r="D34" s="73" t="s">
        <v>34</v>
      </c>
      <c r="E34" s="296" t="s">
        <v>32</v>
      </c>
      <c r="F34" s="296"/>
      <c r="G34" s="73" t="s">
        <v>22</v>
      </c>
      <c r="H34" s="33">
        <f t="shared" si="6"/>
        <v>8.2000000000000003E-2</v>
      </c>
      <c r="I34" s="62">
        <v>8.2000000000000003E-2</v>
      </c>
      <c r="J34" s="64">
        <f t="shared" si="7"/>
        <v>10.5488</v>
      </c>
      <c r="K34" s="74">
        <v>13.88</v>
      </c>
      <c r="L34" s="70">
        <f t="shared" si="1"/>
        <v>0.87</v>
      </c>
      <c r="O34" s="72"/>
    </row>
    <row r="35" spans="1:15" ht="13.5" thickTop="1">
      <c r="A35" s="32"/>
      <c r="B35" s="32"/>
      <c r="C35" s="32"/>
      <c r="D35" s="32"/>
      <c r="E35" s="32"/>
      <c r="F35" s="32"/>
      <c r="G35" s="32"/>
      <c r="H35" s="32"/>
      <c r="I35" s="59"/>
      <c r="J35" s="32"/>
      <c r="K35" s="59"/>
      <c r="L35" s="32"/>
      <c r="O35" s="72"/>
    </row>
    <row r="36" spans="1:15">
      <c r="A36" s="65" t="s">
        <v>52</v>
      </c>
      <c r="B36" s="65" t="s">
        <v>9</v>
      </c>
      <c r="C36" s="65" t="s">
        <v>10</v>
      </c>
      <c r="D36" s="65" t="s">
        <v>11</v>
      </c>
      <c r="E36" s="294" t="s">
        <v>12</v>
      </c>
      <c r="F36" s="294"/>
      <c r="G36" s="65" t="s">
        <v>13</v>
      </c>
      <c r="H36" s="65" t="s">
        <v>14</v>
      </c>
      <c r="I36" s="66" t="s">
        <v>14</v>
      </c>
      <c r="J36" s="65" t="s">
        <v>15</v>
      </c>
      <c r="K36" s="66" t="s">
        <v>15</v>
      </c>
      <c r="L36" s="65" t="s">
        <v>16</v>
      </c>
      <c r="O36" s="72"/>
    </row>
    <row r="37" spans="1:15" ht="25.5">
      <c r="A37" s="67" t="s">
        <v>17</v>
      </c>
      <c r="B37" s="67" t="s">
        <v>53</v>
      </c>
      <c r="C37" s="67" t="s">
        <v>25</v>
      </c>
      <c r="D37" s="67" t="s">
        <v>54</v>
      </c>
      <c r="E37" s="295" t="s">
        <v>27</v>
      </c>
      <c r="F37" s="295"/>
      <c r="G37" s="67" t="s">
        <v>20</v>
      </c>
      <c r="H37" s="68">
        <v>1</v>
      </c>
      <c r="I37" s="69">
        <v>1</v>
      </c>
      <c r="J37" s="70">
        <f>SUM(L38:L39)</f>
        <v>0.32</v>
      </c>
      <c r="K37" s="71">
        <v>0.42</v>
      </c>
      <c r="L37" s="70">
        <f t="shared" si="1"/>
        <v>0.32</v>
      </c>
      <c r="O37" s="72"/>
    </row>
    <row r="38" spans="1:15">
      <c r="A38" s="73" t="s">
        <v>29</v>
      </c>
      <c r="B38" s="73" t="s">
        <v>55</v>
      </c>
      <c r="C38" s="73" t="s">
        <v>25</v>
      </c>
      <c r="D38" s="73" t="s">
        <v>56</v>
      </c>
      <c r="E38" s="296" t="s">
        <v>32</v>
      </c>
      <c r="F38" s="296"/>
      <c r="G38" s="73" t="s">
        <v>22</v>
      </c>
      <c r="H38" s="33">
        <f t="shared" ref="H38:H39" si="8">I38</f>
        <v>9.2999999999999992E-3</v>
      </c>
      <c r="I38" s="62">
        <v>9.2999999999999992E-3</v>
      </c>
      <c r="J38" s="64">
        <f t="shared" ref="J38:J39" si="9">K38*(1-$M$14)</f>
        <v>13.634400000000001</v>
      </c>
      <c r="K38" s="74">
        <v>17.940000000000001</v>
      </c>
      <c r="L38" s="70">
        <f t="shared" si="1"/>
        <v>0.13</v>
      </c>
      <c r="O38" s="72"/>
    </row>
    <row r="39" spans="1:15" ht="13.5" thickBot="1">
      <c r="A39" s="73" t="s">
        <v>29</v>
      </c>
      <c r="B39" s="73" t="s">
        <v>33</v>
      </c>
      <c r="C39" s="73" t="s">
        <v>25</v>
      </c>
      <c r="D39" s="73" t="s">
        <v>34</v>
      </c>
      <c r="E39" s="296" t="s">
        <v>32</v>
      </c>
      <c r="F39" s="296"/>
      <c r="G39" s="73" t="s">
        <v>22</v>
      </c>
      <c r="H39" s="33">
        <f t="shared" si="8"/>
        <v>1.7999999999999999E-2</v>
      </c>
      <c r="I39" s="62">
        <v>1.7999999999999999E-2</v>
      </c>
      <c r="J39" s="64">
        <f t="shared" si="9"/>
        <v>10.5488</v>
      </c>
      <c r="K39" s="74">
        <v>13.88</v>
      </c>
      <c r="L39" s="70">
        <f t="shared" si="1"/>
        <v>0.19</v>
      </c>
      <c r="O39" s="72"/>
    </row>
    <row r="40" spans="1:15" ht="13.5" thickTop="1">
      <c r="A40" s="32"/>
      <c r="B40" s="32"/>
      <c r="C40" s="32"/>
      <c r="D40" s="32"/>
      <c r="E40" s="32"/>
      <c r="F40" s="32"/>
      <c r="G40" s="32"/>
      <c r="H40" s="32"/>
      <c r="I40" s="59"/>
      <c r="J40" s="32"/>
      <c r="K40" s="59"/>
      <c r="L40" s="32"/>
      <c r="O40" s="72"/>
    </row>
    <row r="41" spans="1:15">
      <c r="A41" s="65" t="s">
        <v>57</v>
      </c>
      <c r="B41" s="65" t="s">
        <v>9</v>
      </c>
      <c r="C41" s="65" t="s">
        <v>10</v>
      </c>
      <c r="D41" s="65" t="s">
        <v>11</v>
      </c>
      <c r="E41" s="294" t="s">
        <v>12</v>
      </c>
      <c r="F41" s="294"/>
      <c r="G41" s="65" t="s">
        <v>13</v>
      </c>
      <c r="H41" s="65" t="s">
        <v>14</v>
      </c>
      <c r="I41" s="66" t="s">
        <v>14</v>
      </c>
      <c r="J41" s="65" t="s">
        <v>15</v>
      </c>
      <c r="K41" s="66" t="s">
        <v>15</v>
      </c>
      <c r="L41" s="65" t="s">
        <v>16</v>
      </c>
      <c r="O41" s="72"/>
    </row>
    <row r="42" spans="1:15" ht="25.5">
      <c r="A42" s="67" t="s">
        <v>17</v>
      </c>
      <c r="B42" s="67" t="s">
        <v>58</v>
      </c>
      <c r="C42" s="67" t="s">
        <v>25</v>
      </c>
      <c r="D42" s="67" t="s">
        <v>59</v>
      </c>
      <c r="E42" s="295" t="s">
        <v>27</v>
      </c>
      <c r="F42" s="295"/>
      <c r="G42" s="67" t="s">
        <v>41</v>
      </c>
      <c r="H42" s="68">
        <v>1</v>
      </c>
      <c r="I42" s="69">
        <v>1</v>
      </c>
      <c r="J42" s="70">
        <f>SUM(L43:L44)</f>
        <v>11.61</v>
      </c>
      <c r="K42" s="71">
        <v>15.27</v>
      </c>
      <c r="L42" s="70">
        <f t="shared" si="1"/>
        <v>11.61</v>
      </c>
      <c r="O42" s="72"/>
    </row>
    <row r="43" spans="1:15">
      <c r="A43" s="73" t="s">
        <v>29</v>
      </c>
      <c r="B43" s="73" t="s">
        <v>50</v>
      </c>
      <c r="C43" s="73" t="s">
        <v>25</v>
      </c>
      <c r="D43" s="73" t="s">
        <v>51</v>
      </c>
      <c r="E43" s="296" t="s">
        <v>32</v>
      </c>
      <c r="F43" s="296"/>
      <c r="G43" s="73" t="s">
        <v>22</v>
      </c>
      <c r="H43" s="33">
        <f t="shared" ref="H43:H44" si="10">I43</f>
        <v>0.25530000000000003</v>
      </c>
      <c r="I43" s="62">
        <v>0.25530000000000003</v>
      </c>
      <c r="J43" s="64">
        <f t="shared" ref="J43:J44" si="11">K43*(1-$M$14)</f>
        <v>15.754800000000001</v>
      </c>
      <c r="K43" s="74">
        <v>20.73</v>
      </c>
      <c r="L43" s="70">
        <f t="shared" si="1"/>
        <v>4.0199999999999996</v>
      </c>
      <c r="O43" s="72"/>
    </row>
    <row r="44" spans="1:15" ht="13.5" thickBot="1">
      <c r="A44" s="73" t="s">
        <v>29</v>
      </c>
      <c r="B44" s="73" t="s">
        <v>33</v>
      </c>
      <c r="C44" s="73" t="s">
        <v>25</v>
      </c>
      <c r="D44" s="73" t="s">
        <v>34</v>
      </c>
      <c r="E44" s="296" t="s">
        <v>32</v>
      </c>
      <c r="F44" s="296"/>
      <c r="G44" s="73" t="s">
        <v>22</v>
      </c>
      <c r="H44" s="33">
        <f t="shared" si="10"/>
        <v>0.71950000000000003</v>
      </c>
      <c r="I44" s="62">
        <v>0.71950000000000003</v>
      </c>
      <c r="J44" s="64">
        <f t="shared" si="11"/>
        <v>10.5488</v>
      </c>
      <c r="K44" s="74">
        <v>13.88</v>
      </c>
      <c r="L44" s="70">
        <f t="shared" si="1"/>
        <v>7.59</v>
      </c>
      <c r="O44" s="72"/>
    </row>
    <row r="45" spans="1:15" ht="13.5" thickTop="1">
      <c r="A45" s="32"/>
      <c r="B45" s="32"/>
      <c r="C45" s="32"/>
      <c r="D45" s="32"/>
      <c r="E45" s="32"/>
      <c r="F45" s="32"/>
      <c r="G45" s="32"/>
      <c r="H45" s="32"/>
      <c r="I45" s="59"/>
      <c r="J45" s="32"/>
      <c r="K45" s="59"/>
      <c r="L45" s="32"/>
      <c r="O45" s="72"/>
    </row>
    <row r="46" spans="1:15">
      <c r="A46" s="65" t="s">
        <v>60</v>
      </c>
      <c r="B46" s="65" t="s">
        <v>9</v>
      </c>
      <c r="C46" s="65" t="s">
        <v>10</v>
      </c>
      <c r="D46" s="65" t="s">
        <v>11</v>
      </c>
      <c r="E46" s="294" t="s">
        <v>12</v>
      </c>
      <c r="F46" s="294"/>
      <c r="G46" s="65" t="s">
        <v>13</v>
      </c>
      <c r="H46" s="65" t="s">
        <v>14</v>
      </c>
      <c r="I46" s="66" t="s">
        <v>14</v>
      </c>
      <c r="J46" s="65" t="s">
        <v>15</v>
      </c>
      <c r="K46" s="66" t="s">
        <v>15</v>
      </c>
      <c r="L46" s="65" t="s">
        <v>16</v>
      </c>
      <c r="O46" s="72"/>
    </row>
    <row r="47" spans="1:15">
      <c r="A47" s="67" t="s">
        <v>17</v>
      </c>
      <c r="B47" s="67" t="s">
        <v>61</v>
      </c>
      <c r="C47" s="67" t="s">
        <v>25</v>
      </c>
      <c r="D47" s="67" t="s">
        <v>62</v>
      </c>
      <c r="E47" s="295" t="s">
        <v>27</v>
      </c>
      <c r="F47" s="295"/>
      <c r="G47" s="67" t="s">
        <v>28</v>
      </c>
      <c r="H47" s="68">
        <v>1</v>
      </c>
      <c r="I47" s="69">
        <v>1</v>
      </c>
      <c r="J47" s="70">
        <f>SUM(L48:L49)</f>
        <v>136.21</v>
      </c>
      <c r="K47" s="71">
        <v>179.22</v>
      </c>
      <c r="L47" s="70">
        <f t="shared" si="1"/>
        <v>136.21</v>
      </c>
      <c r="O47" s="72"/>
    </row>
    <row r="48" spans="1:15">
      <c r="A48" s="73" t="s">
        <v>29</v>
      </c>
      <c r="B48" s="73" t="s">
        <v>33</v>
      </c>
      <c r="C48" s="73" t="s">
        <v>25</v>
      </c>
      <c r="D48" s="73" t="s">
        <v>34</v>
      </c>
      <c r="E48" s="296" t="s">
        <v>32</v>
      </c>
      <c r="F48" s="296"/>
      <c r="G48" s="73" t="s">
        <v>22</v>
      </c>
      <c r="H48" s="33">
        <f t="shared" ref="H48:H49" si="12">I48</f>
        <v>11.488</v>
      </c>
      <c r="I48" s="62">
        <v>11.488</v>
      </c>
      <c r="J48" s="64">
        <f t="shared" ref="J48:J49" si="13">K48*(1-$M$14)</f>
        <v>10.5488</v>
      </c>
      <c r="K48" s="74">
        <v>13.88</v>
      </c>
      <c r="L48" s="70">
        <f t="shared" si="1"/>
        <v>121.18</v>
      </c>
      <c r="O48" s="72"/>
    </row>
    <row r="49" spans="1:15" ht="13.5" thickBot="1">
      <c r="A49" s="73" t="s">
        <v>29</v>
      </c>
      <c r="B49" s="73" t="s">
        <v>30</v>
      </c>
      <c r="C49" s="73" t="s">
        <v>25</v>
      </c>
      <c r="D49" s="73" t="s">
        <v>31</v>
      </c>
      <c r="E49" s="296" t="s">
        <v>32</v>
      </c>
      <c r="F49" s="296"/>
      <c r="G49" s="73" t="s">
        <v>22</v>
      </c>
      <c r="H49" s="33">
        <f t="shared" si="12"/>
        <v>1.1117999999999999</v>
      </c>
      <c r="I49" s="62">
        <v>1.1117999999999999</v>
      </c>
      <c r="J49" s="64">
        <f t="shared" si="13"/>
        <v>13.520399999999999</v>
      </c>
      <c r="K49" s="74">
        <v>17.79</v>
      </c>
      <c r="L49" s="70">
        <f t="shared" si="1"/>
        <v>15.03</v>
      </c>
      <c r="O49" s="72"/>
    </row>
    <row r="50" spans="1:15" ht="13.5" thickTop="1">
      <c r="A50" s="32"/>
      <c r="B50" s="32"/>
      <c r="C50" s="32"/>
      <c r="D50" s="32"/>
      <c r="E50" s="32"/>
      <c r="F50" s="32"/>
      <c r="G50" s="32"/>
      <c r="H50" s="32"/>
      <c r="I50" s="59"/>
      <c r="J50" s="32"/>
      <c r="K50" s="59"/>
      <c r="L50" s="32"/>
      <c r="O50" s="72"/>
    </row>
    <row r="51" spans="1:15">
      <c r="A51" s="65" t="s">
        <v>63</v>
      </c>
      <c r="B51" s="65" t="s">
        <v>9</v>
      </c>
      <c r="C51" s="65" t="s">
        <v>10</v>
      </c>
      <c r="D51" s="65" t="s">
        <v>11</v>
      </c>
      <c r="E51" s="294" t="s">
        <v>12</v>
      </c>
      <c r="F51" s="294"/>
      <c r="G51" s="65" t="s">
        <v>13</v>
      </c>
      <c r="H51" s="65" t="s">
        <v>14</v>
      </c>
      <c r="I51" s="66" t="s">
        <v>14</v>
      </c>
      <c r="J51" s="65" t="s">
        <v>15</v>
      </c>
      <c r="K51" s="66" t="s">
        <v>15</v>
      </c>
      <c r="L51" s="65" t="s">
        <v>16</v>
      </c>
      <c r="O51" s="72"/>
    </row>
    <row r="52" spans="1:15" ht="25.5">
      <c r="A52" s="67" t="s">
        <v>17</v>
      </c>
      <c r="B52" s="67" t="s">
        <v>64</v>
      </c>
      <c r="C52" s="67" t="s">
        <v>25</v>
      </c>
      <c r="D52" s="67" t="s">
        <v>65</v>
      </c>
      <c r="E52" s="295" t="s">
        <v>27</v>
      </c>
      <c r="F52" s="295"/>
      <c r="G52" s="67" t="s">
        <v>41</v>
      </c>
      <c r="H52" s="68">
        <v>1</v>
      </c>
      <c r="I52" s="69">
        <v>1</v>
      </c>
      <c r="J52" s="70">
        <f>SUM(L53:L54)</f>
        <v>1.77</v>
      </c>
      <c r="K52" s="71">
        <v>2.33</v>
      </c>
      <c r="L52" s="70">
        <f t="shared" si="1"/>
        <v>1.77</v>
      </c>
      <c r="O52" s="72"/>
    </row>
    <row r="53" spans="1:15">
      <c r="A53" s="73" t="s">
        <v>29</v>
      </c>
      <c r="B53" s="73" t="s">
        <v>66</v>
      </c>
      <c r="C53" s="73" t="s">
        <v>25</v>
      </c>
      <c r="D53" s="73" t="s">
        <v>67</v>
      </c>
      <c r="E53" s="296" t="s">
        <v>32</v>
      </c>
      <c r="F53" s="296"/>
      <c r="G53" s="73" t="s">
        <v>22</v>
      </c>
      <c r="H53" s="33">
        <f t="shared" ref="H53:H54" si="14">I53</f>
        <v>4.9299999999999997E-2</v>
      </c>
      <c r="I53" s="62">
        <v>4.9299999999999997E-2</v>
      </c>
      <c r="J53" s="64">
        <f t="shared" ref="J53:J54" si="15">K53*(1-$M$14)</f>
        <v>15.291200000000002</v>
      </c>
      <c r="K53" s="74">
        <v>20.12</v>
      </c>
      <c r="L53" s="70">
        <f t="shared" si="1"/>
        <v>0.75</v>
      </c>
      <c r="O53" s="72"/>
    </row>
    <row r="54" spans="1:15" ht="13.5" thickBot="1">
      <c r="A54" s="73" t="s">
        <v>29</v>
      </c>
      <c r="B54" s="73" t="s">
        <v>33</v>
      </c>
      <c r="C54" s="73" t="s">
        <v>25</v>
      </c>
      <c r="D54" s="73" t="s">
        <v>34</v>
      </c>
      <c r="E54" s="296" t="s">
        <v>32</v>
      </c>
      <c r="F54" s="296"/>
      <c r="G54" s="73" t="s">
        <v>22</v>
      </c>
      <c r="H54" s="33">
        <f t="shared" si="14"/>
        <v>9.7100000000000006E-2</v>
      </c>
      <c r="I54" s="62">
        <v>9.7100000000000006E-2</v>
      </c>
      <c r="J54" s="64">
        <f t="shared" si="15"/>
        <v>10.5488</v>
      </c>
      <c r="K54" s="74">
        <v>13.88</v>
      </c>
      <c r="L54" s="70">
        <f t="shared" si="1"/>
        <v>1.02</v>
      </c>
      <c r="O54" s="72"/>
    </row>
    <row r="55" spans="1:15" ht="13.5" thickTop="1">
      <c r="A55" s="32"/>
      <c r="B55" s="32"/>
      <c r="C55" s="32"/>
      <c r="D55" s="32"/>
      <c r="E55" s="32"/>
      <c r="F55" s="32"/>
      <c r="G55" s="32"/>
      <c r="H55" s="32"/>
      <c r="I55" s="59"/>
      <c r="J55" s="32"/>
      <c r="K55" s="59"/>
      <c r="L55" s="32"/>
      <c r="O55" s="72"/>
    </row>
    <row r="56" spans="1:15">
      <c r="A56" s="65" t="s">
        <v>68</v>
      </c>
      <c r="B56" s="65" t="s">
        <v>9</v>
      </c>
      <c r="C56" s="65" t="s">
        <v>10</v>
      </c>
      <c r="D56" s="65" t="s">
        <v>11</v>
      </c>
      <c r="E56" s="294" t="s">
        <v>12</v>
      </c>
      <c r="F56" s="294"/>
      <c r="G56" s="65" t="s">
        <v>13</v>
      </c>
      <c r="H56" s="65" t="s">
        <v>14</v>
      </c>
      <c r="I56" s="66" t="s">
        <v>14</v>
      </c>
      <c r="J56" s="65" t="s">
        <v>15</v>
      </c>
      <c r="K56" s="66" t="s">
        <v>15</v>
      </c>
      <c r="L56" s="65" t="s">
        <v>16</v>
      </c>
      <c r="O56" s="72"/>
    </row>
    <row r="57" spans="1:15" ht="25.5">
      <c r="A57" s="67" t="s">
        <v>17</v>
      </c>
      <c r="B57" s="67" t="s">
        <v>69</v>
      </c>
      <c r="C57" s="67" t="s">
        <v>25</v>
      </c>
      <c r="D57" s="67" t="s">
        <v>70</v>
      </c>
      <c r="E57" s="295" t="s">
        <v>27</v>
      </c>
      <c r="F57" s="295"/>
      <c r="G57" s="67" t="s">
        <v>41</v>
      </c>
      <c r="H57" s="68">
        <v>1</v>
      </c>
      <c r="I57" s="69">
        <v>1</v>
      </c>
      <c r="J57" s="70">
        <f>SUM(L58:L59)</f>
        <v>3.8200000000000003</v>
      </c>
      <c r="K57" s="71">
        <v>5.0199999999999996</v>
      </c>
      <c r="L57" s="70">
        <f t="shared" si="1"/>
        <v>3.82</v>
      </c>
      <c r="O57" s="72"/>
    </row>
    <row r="58" spans="1:15">
      <c r="A58" s="73" t="s">
        <v>29</v>
      </c>
      <c r="B58" s="73" t="s">
        <v>33</v>
      </c>
      <c r="C58" s="73" t="s">
        <v>25</v>
      </c>
      <c r="D58" s="73" t="s">
        <v>34</v>
      </c>
      <c r="E58" s="296" t="s">
        <v>32</v>
      </c>
      <c r="F58" s="296"/>
      <c r="G58" s="73" t="s">
        <v>22</v>
      </c>
      <c r="H58" s="33">
        <f t="shared" ref="H58:H59" si="16">I58</f>
        <v>0.20860000000000001</v>
      </c>
      <c r="I58" s="62">
        <v>0.20860000000000001</v>
      </c>
      <c r="J58" s="64">
        <f t="shared" ref="J58:J59" si="17">K58*(1-$M$14)</f>
        <v>10.5488</v>
      </c>
      <c r="K58" s="74">
        <v>13.88</v>
      </c>
      <c r="L58" s="70">
        <f t="shared" si="1"/>
        <v>2.2000000000000002</v>
      </c>
      <c r="O58" s="72"/>
    </row>
    <row r="59" spans="1:15" ht="13.5" thickBot="1">
      <c r="A59" s="73" t="s">
        <v>29</v>
      </c>
      <c r="B59" s="73" t="s">
        <v>66</v>
      </c>
      <c r="C59" s="73" t="s">
        <v>25</v>
      </c>
      <c r="D59" s="73" t="s">
        <v>67</v>
      </c>
      <c r="E59" s="296" t="s">
        <v>32</v>
      </c>
      <c r="F59" s="296"/>
      <c r="G59" s="73" t="s">
        <v>22</v>
      </c>
      <c r="H59" s="33">
        <f t="shared" si="16"/>
        <v>0.1062</v>
      </c>
      <c r="I59" s="62">
        <v>0.1062</v>
      </c>
      <c r="J59" s="64">
        <f t="shared" si="17"/>
        <v>15.291200000000002</v>
      </c>
      <c r="K59" s="74">
        <v>20.12</v>
      </c>
      <c r="L59" s="70">
        <f t="shared" si="1"/>
        <v>1.62</v>
      </c>
      <c r="O59" s="72"/>
    </row>
    <row r="60" spans="1:15" ht="13.5" thickTop="1">
      <c r="A60" s="32"/>
      <c r="B60" s="32"/>
      <c r="C60" s="32"/>
      <c r="D60" s="32"/>
      <c r="E60" s="32"/>
      <c r="F60" s="32"/>
      <c r="G60" s="32"/>
      <c r="H60" s="32"/>
      <c r="I60" s="59"/>
      <c r="J60" s="32"/>
      <c r="K60" s="59"/>
      <c r="L60" s="32"/>
      <c r="O60" s="72"/>
    </row>
    <row r="61" spans="1:15">
      <c r="A61" s="65" t="s">
        <v>72</v>
      </c>
      <c r="B61" s="65" t="s">
        <v>9</v>
      </c>
      <c r="C61" s="65" t="s">
        <v>10</v>
      </c>
      <c r="D61" s="65" t="s">
        <v>11</v>
      </c>
      <c r="E61" s="294" t="s">
        <v>12</v>
      </c>
      <c r="F61" s="294"/>
      <c r="G61" s="65" t="s">
        <v>13</v>
      </c>
      <c r="H61" s="65" t="s">
        <v>14</v>
      </c>
      <c r="I61" s="66" t="s">
        <v>14</v>
      </c>
      <c r="J61" s="65" t="s">
        <v>15</v>
      </c>
      <c r="K61" s="66" t="s">
        <v>15</v>
      </c>
      <c r="L61" s="65" t="s">
        <v>16</v>
      </c>
      <c r="O61" s="72"/>
    </row>
    <row r="62" spans="1:15" ht="25.5">
      <c r="A62" s="67" t="s">
        <v>17</v>
      </c>
      <c r="B62" s="67" t="s">
        <v>73</v>
      </c>
      <c r="C62" s="67" t="s">
        <v>25</v>
      </c>
      <c r="D62" s="67" t="s">
        <v>74</v>
      </c>
      <c r="E62" s="295" t="s">
        <v>27</v>
      </c>
      <c r="F62" s="295"/>
      <c r="G62" s="67" t="s">
        <v>28</v>
      </c>
      <c r="H62" s="68">
        <v>1</v>
      </c>
      <c r="I62" s="69">
        <v>1</v>
      </c>
      <c r="J62" s="70">
        <f>SUM(L63:L66)</f>
        <v>72.419999999999987</v>
      </c>
      <c r="K62" s="71">
        <v>95.29</v>
      </c>
      <c r="L62" s="70">
        <f t="shared" si="1"/>
        <v>72.42</v>
      </c>
      <c r="O62" s="72"/>
    </row>
    <row r="63" spans="1:15" ht="25.5">
      <c r="A63" s="73" t="s">
        <v>29</v>
      </c>
      <c r="B63" s="73" t="s">
        <v>75</v>
      </c>
      <c r="C63" s="73" t="s">
        <v>25</v>
      </c>
      <c r="D63" s="73" t="s">
        <v>76</v>
      </c>
      <c r="E63" s="296" t="s">
        <v>77</v>
      </c>
      <c r="F63" s="296"/>
      <c r="G63" s="73" t="s">
        <v>78</v>
      </c>
      <c r="H63" s="33">
        <v>1.5562</v>
      </c>
      <c r="I63" s="62">
        <v>1.5562</v>
      </c>
      <c r="J63" s="33">
        <f t="shared" ref="J63:J66" si="18">K63*(1-$M$14)</f>
        <v>17.821999999999999</v>
      </c>
      <c r="K63" s="74">
        <v>23.45</v>
      </c>
      <c r="L63" s="70">
        <f t="shared" si="1"/>
        <v>27.73</v>
      </c>
      <c r="O63" s="72"/>
    </row>
    <row r="64" spans="1:15" ht="25.5">
      <c r="A64" s="73" t="s">
        <v>29</v>
      </c>
      <c r="B64" s="73" t="s">
        <v>79</v>
      </c>
      <c r="C64" s="73" t="s">
        <v>25</v>
      </c>
      <c r="D64" s="73" t="s">
        <v>80</v>
      </c>
      <c r="E64" s="296" t="s">
        <v>77</v>
      </c>
      <c r="F64" s="296"/>
      <c r="G64" s="73" t="s">
        <v>81</v>
      </c>
      <c r="H64" s="33">
        <v>0.44109999999999999</v>
      </c>
      <c r="I64" s="62">
        <v>0.44109999999999999</v>
      </c>
      <c r="J64" s="33">
        <f t="shared" si="18"/>
        <v>16.583200000000001</v>
      </c>
      <c r="K64" s="74">
        <v>21.82</v>
      </c>
      <c r="L64" s="70">
        <f t="shared" si="1"/>
        <v>7.31</v>
      </c>
      <c r="O64" s="72"/>
    </row>
    <row r="65" spans="1:15">
      <c r="A65" s="73" t="s">
        <v>29</v>
      </c>
      <c r="B65" s="73" t="s">
        <v>30</v>
      </c>
      <c r="C65" s="73" t="s">
        <v>25</v>
      </c>
      <c r="D65" s="73" t="s">
        <v>31</v>
      </c>
      <c r="E65" s="296" t="s">
        <v>32</v>
      </c>
      <c r="F65" s="296"/>
      <c r="G65" s="73" t="s">
        <v>22</v>
      </c>
      <c r="H65" s="33">
        <f t="shared" ref="H65:H66" si="19">I65</f>
        <v>0.30499999999999999</v>
      </c>
      <c r="I65" s="62">
        <v>0.30499999999999999</v>
      </c>
      <c r="J65" s="64">
        <f t="shared" si="18"/>
        <v>13.520399999999999</v>
      </c>
      <c r="K65" s="74">
        <v>17.79</v>
      </c>
      <c r="L65" s="70">
        <f t="shared" si="1"/>
        <v>4.12</v>
      </c>
      <c r="O65" s="72"/>
    </row>
    <row r="66" spans="1:15" ht="13.5" thickBot="1">
      <c r="A66" s="73" t="s">
        <v>29</v>
      </c>
      <c r="B66" s="73" t="s">
        <v>33</v>
      </c>
      <c r="C66" s="73" t="s">
        <v>25</v>
      </c>
      <c r="D66" s="73" t="s">
        <v>34</v>
      </c>
      <c r="E66" s="296" t="s">
        <v>32</v>
      </c>
      <c r="F66" s="296"/>
      <c r="G66" s="73" t="s">
        <v>22</v>
      </c>
      <c r="H66" s="33">
        <f t="shared" si="19"/>
        <v>3.153</v>
      </c>
      <c r="I66" s="62">
        <v>3.153</v>
      </c>
      <c r="J66" s="64">
        <f t="shared" si="18"/>
        <v>10.5488</v>
      </c>
      <c r="K66" s="74">
        <v>13.88</v>
      </c>
      <c r="L66" s="70">
        <f t="shared" si="1"/>
        <v>33.26</v>
      </c>
      <c r="O66" s="72"/>
    </row>
    <row r="67" spans="1:15" ht="13.5" thickTop="1">
      <c r="A67" s="32"/>
      <c r="B67" s="32"/>
      <c r="C67" s="32"/>
      <c r="D67" s="32"/>
      <c r="E67" s="32"/>
      <c r="F67" s="32"/>
      <c r="G67" s="32"/>
      <c r="H67" s="32"/>
      <c r="I67" s="59"/>
      <c r="J67" s="32"/>
      <c r="K67" s="59"/>
      <c r="L67" s="32"/>
      <c r="O67" s="72"/>
    </row>
    <row r="68" spans="1:15">
      <c r="A68" s="65" t="s">
        <v>84</v>
      </c>
      <c r="B68" s="65" t="s">
        <v>9</v>
      </c>
      <c r="C68" s="65" t="s">
        <v>10</v>
      </c>
      <c r="D68" s="65" t="s">
        <v>11</v>
      </c>
      <c r="E68" s="294" t="s">
        <v>12</v>
      </c>
      <c r="F68" s="294"/>
      <c r="G68" s="65" t="s">
        <v>13</v>
      </c>
      <c r="H68" s="65" t="s">
        <v>14</v>
      </c>
      <c r="I68" s="66" t="s">
        <v>14</v>
      </c>
      <c r="J68" s="65" t="s">
        <v>15</v>
      </c>
      <c r="K68" s="66" t="s">
        <v>15</v>
      </c>
      <c r="L68" s="65" t="s">
        <v>16</v>
      </c>
      <c r="O68" s="72"/>
    </row>
    <row r="69" spans="1:15">
      <c r="A69" s="67" t="s">
        <v>17</v>
      </c>
      <c r="B69" s="67" t="s">
        <v>85</v>
      </c>
      <c r="C69" s="67" t="s">
        <v>25</v>
      </c>
      <c r="D69" s="67" t="s">
        <v>86</v>
      </c>
      <c r="E69" s="295" t="s">
        <v>27</v>
      </c>
      <c r="F69" s="295"/>
      <c r="G69" s="67" t="s">
        <v>41</v>
      </c>
      <c r="H69" s="68">
        <v>1</v>
      </c>
      <c r="I69" s="69">
        <v>1</v>
      </c>
      <c r="J69" s="70">
        <f>SUM(L70:L71)</f>
        <v>2.4299999999999997</v>
      </c>
      <c r="K69" s="71">
        <v>3.2</v>
      </c>
      <c r="L69" s="70">
        <f t="shared" ref="L69:L87" si="20">ROUND(H69*J69,2)</f>
        <v>2.4300000000000002</v>
      </c>
      <c r="O69" s="72"/>
    </row>
    <row r="70" spans="1:15">
      <c r="A70" s="73" t="s">
        <v>29</v>
      </c>
      <c r="B70" s="73" t="s">
        <v>87</v>
      </c>
      <c r="C70" s="73" t="s">
        <v>25</v>
      </c>
      <c r="D70" s="73" t="s">
        <v>88</v>
      </c>
      <c r="E70" s="296" t="s">
        <v>32</v>
      </c>
      <c r="F70" s="296"/>
      <c r="G70" s="73" t="s">
        <v>22</v>
      </c>
      <c r="H70" s="33">
        <f t="shared" ref="H70:H71" si="21">I70</f>
        <v>7.0499999999999993E-2</v>
      </c>
      <c r="I70" s="62">
        <v>7.0499999999999993E-2</v>
      </c>
      <c r="J70" s="64">
        <f t="shared" ref="J70:J71" si="22">K70*(1-$M$14)</f>
        <v>13.452</v>
      </c>
      <c r="K70" s="74">
        <v>17.7</v>
      </c>
      <c r="L70" s="70">
        <f t="shared" si="20"/>
        <v>0.95</v>
      </c>
      <c r="O70" s="72"/>
    </row>
    <row r="71" spans="1:15" ht="13.5" thickBot="1">
      <c r="A71" s="73" t="s">
        <v>29</v>
      </c>
      <c r="B71" s="73" t="s">
        <v>33</v>
      </c>
      <c r="C71" s="73" t="s">
        <v>25</v>
      </c>
      <c r="D71" s="73" t="s">
        <v>34</v>
      </c>
      <c r="E71" s="296" t="s">
        <v>32</v>
      </c>
      <c r="F71" s="296"/>
      <c r="G71" s="73" t="s">
        <v>22</v>
      </c>
      <c r="H71" s="33">
        <f t="shared" si="21"/>
        <v>0.1401</v>
      </c>
      <c r="I71" s="62">
        <v>0.1401</v>
      </c>
      <c r="J71" s="64">
        <f t="shared" si="22"/>
        <v>10.5488</v>
      </c>
      <c r="K71" s="74">
        <v>13.88</v>
      </c>
      <c r="L71" s="70">
        <f t="shared" si="20"/>
        <v>1.48</v>
      </c>
      <c r="O71" s="72"/>
    </row>
    <row r="72" spans="1:15" ht="13.5" thickTop="1">
      <c r="A72" s="32"/>
      <c r="B72" s="32"/>
      <c r="C72" s="32"/>
      <c r="D72" s="32"/>
      <c r="E72" s="32"/>
      <c r="F72" s="32"/>
      <c r="G72" s="32"/>
      <c r="H72" s="32"/>
      <c r="I72" s="59"/>
      <c r="J72" s="32"/>
      <c r="K72" s="59"/>
      <c r="L72" s="32"/>
      <c r="O72" s="72"/>
    </row>
    <row r="73" spans="1:15">
      <c r="A73" s="65" t="s">
        <v>98</v>
      </c>
      <c r="B73" s="65" t="s">
        <v>9</v>
      </c>
      <c r="C73" s="65" t="s">
        <v>10</v>
      </c>
      <c r="D73" s="65" t="s">
        <v>11</v>
      </c>
      <c r="E73" s="294" t="s">
        <v>12</v>
      </c>
      <c r="F73" s="294"/>
      <c r="G73" s="65" t="s">
        <v>13</v>
      </c>
      <c r="H73" s="65" t="s">
        <v>14</v>
      </c>
      <c r="I73" s="66" t="s">
        <v>14</v>
      </c>
      <c r="J73" s="65" t="s">
        <v>15</v>
      </c>
      <c r="K73" s="66" t="s">
        <v>15</v>
      </c>
      <c r="L73" s="65" t="s">
        <v>16</v>
      </c>
      <c r="O73" s="72"/>
    </row>
    <row r="74" spans="1:15">
      <c r="A74" s="67" t="s">
        <v>17</v>
      </c>
      <c r="B74" s="67" t="s">
        <v>99</v>
      </c>
      <c r="C74" s="67" t="s">
        <v>25</v>
      </c>
      <c r="D74" s="67" t="s">
        <v>100</v>
      </c>
      <c r="E74" s="295" t="s">
        <v>83</v>
      </c>
      <c r="F74" s="295"/>
      <c r="G74" s="67" t="s">
        <v>41</v>
      </c>
      <c r="H74" s="68">
        <v>1</v>
      </c>
      <c r="I74" s="69">
        <v>1</v>
      </c>
      <c r="J74" s="70">
        <f>SUM(L75:L83)</f>
        <v>70.070000000000007</v>
      </c>
      <c r="K74" s="71">
        <v>92.2</v>
      </c>
      <c r="L74" s="70">
        <f t="shared" si="20"/>
        <v>70.069999999999993</v>
      </c>
      <c r="O74" s="72"/>
    </row>
    <row r="75" spans="1:15" ht="25.5">
      <c r="A75" s="73" t="s">
        <v>29</v>
      </c>
      <c r="B75" s="73" t="s">
        <v>101</v>
      </c>
      <c r="C75" s="73" t="s">
        <v>25</v>
      </c>
      <c r="D75" s="73" t="s">
        <v>102</v>
      </c>
      <c r="E75" s="296" t="s">
        <v>77</v>
      </c>
      <c r="F75" s="296"/>
      <c r="G75" s="73" t="s">
        <v>81</v>
      </c>
      <c r="H75" s="33">
        <v>1.9099999999999999E-2</v>
      </c>
      <c r="I75" s="62">
        <v>1.9099999999999999E-2</v>
      </c>
      <c r="J75" s="33">
        <f t="shared" ref="J75:J82" si="23">K75*(1-$M$14)</f>
        <v>16.91</v>
      </c>
      <c r="K75" s="74">
        <v>22.25</v>
      </c>
      <c r="L75" s="70">
        <f t="shared" si="20"/>
        <v>0.32</v>
      </c>
      <c r="O75" s="72"/>
    </row>
    <row r="76" spans="1:15" ht="25.5">
      <c r="A76" s="73" t="s">
        <v>29</v>
      </c>
      <c r="B76" s="73" t="s">
        <v>103</v>
      </c>
      <c r="C76" s="73" t="s">
        <v>25</v>
      </c>
      <c r="D76" s="73" t="s">
        <v>104</v>
      </c>
      <c r="E76" s="296" t="s">
        <v>77</v>
      </c>
      <c r="F76" s="296"/>
      <c r="G76" s="73" t="s">
        <v>78</v>
      </c>
      <c r="H76" s="33">
        <v>4.4000000000000003E-3</v>
      </c>
      <c r="I76" s="62">
        <v>4.4000000000000003E-3</v>
      </c>
      <c r="J76" s="33">
        <f t="shared" si="23"/>
        <v>18.779600000000002</v>
      </c>
      <c r="K76" s="74">
        <v>24.71</v>
      </c>
      <c r="L76" s="70">
        <f t="shared" si="20"/>
        <v>0.08</v>
      </c>
      <c r="O76" s="72"/>
    </row>
    <row r="77" spans="1:15" ht="25.5">
      <c r="A77" s="73" t="s">
        <v>29</v>
      </c>
      <c r="B77" s="73" t="s">
        <v>105</v>
      </c>
      <c r="C77" s="73" t="s">
        <v>25</v>
      </c>
      <c r="D77" s="73" t="s">
        <v>106</v>
      </c>
      <c r="E77" s="296" t="s">
        <v>107</v>
      </c>
      <c r="F77" s="296"/>
      <c r="G77" s="73" t="s">
        <v>28</v>
      </c>
      <c r="H77" s="33">
        <v>1.1999999999999999E-3</v>
      </c>
      <c r="I77" s="62">
        <v>1.1999999999999999E-3</v>
      </c>
      <c r="J77" s="33">
        <f t="shared" si="23"/>
        <v>259.55520000000001</v>
      </c>
      <c r="K77" s="74">
        <v>341.52</v>
      </c>
      <c r="L77" s="70">
        <f t="shared" si="20"/>
        <v>0.31</v>
      </c>
      <c r="O77" s="72"/>
    </row>
    <row r="78" spans="1:15">
      <c r="A78" s="73" t="s">
        <v>29</v>
      </c>
      <c r="B78" s="73" t="s">
        <v>93</v>
      </c>
      <c r="C78" s="73" t="s">
        <v>25</v>
      </c>
      <c r="D78" s="73" t="s">
        <v>94</v>
      </c>
      <c r="E78" s="296" t="s">
        <v>32</v>
      </c>
      <c r="F78" s="296"/>
      <c r="G78" s="73" t="s">
        <v>22</v>
      </c>
      <c r="H78" s="33">
        <f t="shared" ref="H78:H79" si="24">I78</f>
        <v>0.56699999999999995</v>
      </c>
      <c r="I78" s="62">
        <v>0.56699999999999995</v>
      </c>
      <c r="J78" s="64">
        <f t="shared" si="23"/>
        <v>13.376000000000001</v>
      </c>
      <c r="K78" s="74">
        <v>17.600000000000001</v>
      </c>
      <c r="L78" s="70">
        <f t="shared" si="20"/>
        <v>7.58</v>
      </c>
      <c r="O78" s="72"/>
    </row>
    <row r="79" spans="1:15">
      <c r="A79" s="73" t="s">
        <v>29</v>
      </c>
      <c r="B79" s="73" t="s">
        <v>108</v>
      </c>
      <c r="C79" s="73" t="s">
        <v>25</v>
      </c>
      <c r="D79" s="73" t="s">
        <v>109</v>
      </c>
      <c r="E79" s="296" t="s">
        <v>32</v>
      </c>
      <c r="F79" s="296"/>
      <c r="G79" s="73" t="s">
        <v>22</v>
      </c>
      <c r="H79" s="33">
        <f t="shared" si="24"/>
        <v>0.18970000000000001</v>
      </c>
      <c r="I79" s="62">
        <v>0.18970000000000001</v>
      </c>
      <c r="J79" s="64">
        <f t="shared" si="23"/>
        <v>11.286</v>
      </c>
      <c r="K79" s="74">
        <v>14.85</v>
      </c>
      <c r="L79" s="70">
        <f t="shared" si="20"/>
        <v>2.14</v>
      </c>
      <c r="O79" s="72"/>
    </row>
    <row r="80" spans="1:15" ht="25.5">
      <c r="A80" s="73" t="s">
        <v>21</v>
      </c>
      <c r="B80" s="73" t="s">
        <v>110</v>
      </c>
      <c r="C80" s="73" t="s">
        <v>25</v>
      </c>
      <c r="D80" s="73" t="s">
        <v>111</v>
      </c>
      <c r="E80" s="296" t="s">
        <v>90</v>
      </c>
      <c r="F80" s="296"/>
      <c r="G80" s="73" t="s">
        <v>49</v>
      </c>
      <c r="H80" s="33">
        <v>1.2273000000000001</v>
      </c>
      <c r="I80" s="62">
        <v>1.2273000000000001</v>
      </c>
      <c r="J80" s="33">
        <f t="shared" si="23"/>
        <v>14.113200000000001</v>
      </c>
      <c r="K80" s="74">
        <v>18.57</v>
      </c>
      <c r="L80" s="70">
        <f t="shared" si="20"/>
        <v>17.32</v>
      </c>
      <c r="O80" s="72"/>
    </row>
    <row r="81" spans="1:15">
      <c r="A81" s="73" t="s">
        <v>21</v>
      </c>
      <c r="B81" s="73" t="s">
        <v>95</v>
      </c>
      <c r="C81" s="73" t="s">
        <v>25</v>
      </c>
      <c r="D81" s="73" t="s">
        <v>96</v>
      </c>
      <c r="E81" s="296" t="s">
        <v>90</v>
      </c>
      <c r="F81" s="296"/>
      <c r="G81" s="73" t="s">
        <v>92</v>
      </c>
      <c r="H81" s="33">
        <v>4.2799999999999998E-2</v>
      </c>
      <c r="I81" s="62">
        <v>4.2799999999999998E-2</v>
      </c>
      <c r="J81" s="33">
        <f t="shared" si="23"/>
        <v>14.44</v>
      </c>
      <c r="K81" s="74">
        <v>19</v>
      </c>
      <c r="L81" s="70">
        <f t="shared" si="20"/>
        <v>0.62</v>
      </c>
      <c r="O81" s="72"/>
    </row>
    <row r="82" spans="1:15">
      <c r="A82" s="73" t="s">
        <v>21</v>
      </c>
      <c r="B82" s="73" t="s">
        <v>112</v>
      </c>
      <c r="C82" s="73" t="s">
        <v>25</v>
      </c>
      <c r="D82" s="73" t="s">
        <v>113</v>
      </c>
      <c r="E82" s="296" t="s">
        <v>90</v>
      </c>
      <c r="F82" s="296"/>
      <c r="G82" s="73" t="s">
        <v>49</v>
      </c>
      <c r="H82" s="33">
        <v>1</v>
      </c>
      <c r="I82" s="62">
        <v>1</v>
      </c>
      <c r="J82" s="33">
        <f t="shared" si="23"/>
        <v>16.750399999999999</v>
      </c>
      <c r="K82" s="74">
        <v>22.04</v>
      </c>
      <c r="L82" s="70">
        <f t="shared" si="20"/>
        <v>16.75</v>
      </c>
      <c r="O82" s="72"/>
    </row>
    <row r="83" spans="1:15" ht="26.25" thickBot="1">
      <c r="A83" s="73" t="s">
        <v>21</v>
      </c>
      <c r="B83" s="73" t="s">
        <v>114</v>
      </c>
      <c r="C83" s="73" t="s">
        <v>25</v>
      </c>
      <c r="D83" s="73" t="s">
        <v>115</v>
      </c>
      <c r="E83" s="296" t="s">
        <v>90</v>
      </c>
      <c r="F83" s="296"/>
      <c r="G83" s="73" t="s">
        <v>41</v>
      </c>
      <c r="H83" s="33">
        <v>0.58530000000000004</v>
      </c>
      <c r="I83" s="62">
        <v>0.58530000000000004</v>
      </c>
      <c r="J83" s="33">
        <f>K83*(1-$M$14)</f>
        <v>42.628400000000006</v>
      </c>
      <c r="K83" s="74">
        <v>56.09</v>
      </c>
      <c r="L83" s="70">
        <f t="shared" si="20"/>
        <v>24.95</v>
      </c>
      <c r="O83" s="72"/>
    </row>
    <row r="84" spans="1:15" ht="13.5" thickTop="1">
      <c r="A84" s="32"/>
      <c r="B84" s="32"/>
      <c r="C84" s="32"/>
      <c r="D84" s="32"/>
      <c r="E84" s="32"/>
      <c r="F84" s="32"/>
      <c r="G84" s="32"/>
      <c r="H84" s="32"/>
      <c r="I84" s="59"/>
      <c r="J84" s="32"/>
      <c r="K84" s="59"/>
      <c r="L84" s="32"/>
      <c r="O84" s="72"/>
    </row>
    <row r="85" spans="1:15">
      <c r="A85" s="65" t="s">
        <v>116</v>
      </c>
      <c r="B85" s="65" t="s">
        <v>9</v>
      </c>
      <c r="C85" s="65" t="s">
        <v>10</v>
      </c>
      <c r="D85" s="65" t="s">
        <v>11</v>
      </c>
      <c r="E85" s="294" t="s">
        <v>12</v>
      </c>
      <c r="F85" s="294"/>
      <c r="G85" s="65" t="s">
        <v>13</v>
      </c>
      <c r="H85" s="65" t="s">
        <v>14</v>
      </c>
      <c r="I85" s="66" t="s">
        <v>14</v>
      </c>
      <c r="J85" s="65" t="s">
        <v>15</v>
      </c>
      <c r="K85" s="66" t="s">
        <v>15</v>
      </c>
      <c r="L85" s="65" t="s">
        <v>16</v>
      </c>
      <c r="O85" s="72"/>
    </row>
    <row r="86" spans="1:15">
      <c r="A86" s="67" t="s">
        <v>17</v>
      </c>
      <c r="B86" s="67" t="s">
        <v>117</v>
      </c>
      <c r="C86" s="67" t="s">
        <v>25</v>
      </c>
      <c r="D86" s="67" t="s">
        <v>118</v>
      </c>
      <c r="E86" s="295" t="s">
        <v>119</v>
      </c>
      <c r="F86" s="295"/>
      <c r="G86" s="67" t="s">
        <v>28</v>
      </c>
      <c r="H86" s="68">
        <v>1</v>
      </c>
      <c r="I86" s="69">
        <v>1</v>
      </c>
      <c r="J86" s="70">
        <f>L87</f>
        <v>41.72</v>
      </c>
      <c r="K86" s="71">
        <v>54.9</v>
      </c>
      <c r="L86" s="70">
        <f t="shared" si="20"/>
        <v>41.72</v>
      </c>
      <c r="O86" s="72"/>
    </row>
    <row r="87" spans="1:15" ht="13.5" thickBot="1">
      <c r="A87" s="73" t="s">
        <v>29</v>
      </c>
      <c r="B87" s="73" t="s">
        <v>33</v>
      </c>
      <c r="C87" s="73" t="s">
        <v>25</v>
      </c>
      <c r="D87" s="73" t="s">
        <v>34</v>
      </c>
      <c r="E87" s="296" t="s">
        <v>32</v>
      </c>
      <c r="F87" s="296"/>
      <c r="G87" s="73" t="s">
        <v>22</v>
      </c>
      <c r="H87" s="33">
        <f>I87</f>
        <v>3.9550000000000001</v>
      </c>
      <c r="I87" s="62">
        <v>3.9550000000000001</v>
      </c>
      <c r="J87" s="64">
        <f>K87*(1-$M$14)</f>
        <v>10.5488</v>
      </c>
      <c r="K87" s="74">
        <v>13.88</v>
      </c>
      <c r="L87" s="70">
        <f t="shared" si="20"/>
        <v>41.72</v>
      </c>
      <c r="O87" s="72"/>
    </row>
    <row r="88" spans="1:15" ht="13.5" thickTop="1">
      <c r="A88" s="32"/>
      <c r="B88" s="32"/>
      <c r="C88" s="32"/>
      <c r="D88" s="32"/>
      <c r="E88" s="32"/>
      <c r="F88" s="32"/>
      <c r="G88" s="32"/>
      <c r="H88" s="32"/>
      <c r="I88" s="59"/>
      <c r="J88" s="32"/>
      <c r="K88" s="59"/>
      <c r="L88" s="32"/>
      <c r="O88" s="72"/>
    </row>
    <row r="89" spans="1:15">
      <c r="A89" s="65" t="s">
        <v>120</v>
      </c>
      <c r="B89" s="65" t="s">
        <v>9</v>
      </c>
      <c r="C89" s="65" t="s">
        <v>10</v>
      </c>
      <c r="D89" s="65" t="s">
        <v>11</v>
      </c>
      <c r="E89" s="294" t="s">
        <v>12</v>
      </c>
      <c r="F89" s="294"/>
      <c r="G89" s="65" t="s">
        <v>13</v>
      </c>
      <c r="H89" s="65" t="s">
        <v>14</v>
      </c>
      <c r="I89" s="66" t="s">
        <v>14</v>
      </c>
      <c r="J89" s="65" t="s">
        <v>15</v>
      </c>
      <c r="K89" s="66" t="s">
        <v>15</v>
      </c>
      <c r="L89" s="65" t="s">
        <v>16</v>
      </c>
      <c r="O89" s="72"/>
    </row>
    <row r="90" spans="1:15" ht="25.5">
      <c r="A90" s="67" t="s">
        <v>17</v>
      </c>
      <c r="B90" s="67" t="s">
        <v>121</v>
      </c>
      <c r="C90" s="67" t="s">
        <v>25</v>
      </c>
      <c r="D90" s="67" t="s">
        <v>122</v>
      </c>
      <c r="E90" s="295" t="s">
        <v>107</v>
      </c>
      <c r="F90" s="295"/>
      <c r="G90" s="67" t="s">
        <v>41</v>
      </c>
      <c r="H90" s="68">
        <v>1</v>
      </c>
      <c r="I90" s="69">
        <v>1</v>
      </c>
      <c r="J90" s="70">
        <f>SUM(L91:L95)</f>
        <v>1.68</v>
      </c>
      <c r="K90" s="71">
        <v>2.21</v>
      </c>
      <c r="L90" s="70">
        <f t="shared" ref="L90:L153" si="25">ROUND(H90*J90,2)</f>
        <v>1.68</v>
      </c>
      <c r="O90" s="72"/>
    </row>
    <row r="91" spans="1:15" ht="25.5">
      <c r="A91" s="73" t="s">
        <v>29</v>
      </c>
      <c r="B91" s="73" t="s">
        <v>123</v>
      </c>
      <c r="C91" s="73" t="s">
        <v>25</v>
      </c>
      <c r="D91" s="73" t="s">
        <v>124</v>
      </c>
      <c r="E91" s="296" t="s">
        <v>77</v>
      </c>
      <c r="F91" s="296"/>
      <c r="G91" s="73" t="s">
        <v>78</v>
      </c>
      <c r="H91" s="33">
        <v>2.5000000000000001E-2</v>
      </c>
      <c r="I91" s="62">
        <v>2.5000000000000001E-2</v>
      </c>
      <c r="J91" s="33">
        <f t="shared" ref="J91:J94" si="26">K91*(1-$M$14)</f>
        <v>4.9400000000000004</v>
      </c>
      <c r="K91" s="74">
        <v>6.5</v>
      </c>
      <c r="L91" s="70">
        <f t="shared" si="25"/>
        <v>0.12</v>
      </c>
      <c r="O91" s="72"/>
    </row>
    <row r="92" spans="1:15" ht="25.5">
      <c r="A92" s="73" t="s">
        <v>29</v>
      </c>
      <c r="B92" s="73" t="s">
        <v>125</v>
      </c>
      <c r="C92" s="73" t="s">
        <v>25</v>
      </c>
      <c r="D92" s="73" t="s">
        <v>126</v>
      </c>
      <c r="E92" s="296" t="s">
        <v>77</v>
      </c>
      <c r="F92" s="296"/>
      <c r="G92" s="73" t="s">
        <v>81</v>
      </c>
      <c r="H92" s="33">
        <v>4.2000000000000003E-2</v>
      </c>
      <c r="I92" s="62">
        <v>4.2000000000000003E-2</v>
      </c>
      <c r="J92" s="33">
        <f t="shared" si="26"/>
        <v>0.50919999999999999</v>
      </c>
      <c r="K92" s="74">
        <v>0.67</v>
      </c>
      <c r="L92" s="70">
        <f t="shared" si="25"/>
        <v>0.02</v>
      </c>
      <c r="O92" s="72"/>
    </row>
    <row r="93" spans="1:15">
      <c r="A93" s="73" t="s">
        <v>29</v>
      </c>
      <c r="B93" s="73" t="s">
        <v>30</v>
      </c>
      <c r="C93" s="73" t="s">
        <v>25</v>
      </c>
      <c r="D93" s="73" t="s">
        <v>31</v>
      </c>
      <c r="E93" s="296" t="s">
        <v>32</v>
      </c>
      <c r="F93" s="296"/>
      <c r="G93" s="73" t="s">
        <v>22</v>
      </c>
      <c r="H93" s="33">
        <f t="shared" ref="H93:H94" si="27">I93</f>
        <v>4.4499999999999998E-2</v>
      </c>
      <c r="I93" s="62">
        <v>4.4499999999999998E-2</v>
      </c>
      <c r="J93" s="64">
        <f t="shared" si="26"/>
        <v>13.520399999999999</v>
      </c>
      <c r="K93" s="74">
        <v>17.79</v>
      </c>
      <c r="L93" s="70">
        <f t="shared" si="25"/>
        <v>0.6</v>
      </c>
      <c r="O93" s="72"/>
    </row>
    <row r="94" spans="1:15" ht="13.5" thickBot="1">
      <c r="A94" s="73" t="s">
        <v>29</v>
      </c>
      <c r="B94" s="73" t="s">
        <v>33</v>
      </c>
      <c r="C94" s="73" t="s">
        <v>25</v>
      </c>
      <c r="D94" s="73" t="s">
        <v>34</v>
      </c>
      <c r="E94" s="296" t="s">
        <v>32</v>
      </c>
      <c r="F94" s="296"/>
      <c r="G94" s="73" t="s">
        <v>22</v>
      </c>
      <c r="H94" s="33">
        <f t="shared" si="27"/>
        <v>8.8999999999999996E-2</v>
      </c>
      <c r="I94" s="62">
        <v>8.8999999999999996E-2</v>
      </c>
      <c r="J94" s="64">
        <f t="shared" si="26"/>
        <v>10.5488</v>
      </c>
      <c r="K94" s="74">
        <v>13.88</v>
      </c>
      <c r="L94" s="70">
        <f t="shared" si="25"/>
        <v>0.94</v>
      </c>
      <c r="O94" s="72"/>
    </row>
    <row r="95" spans="1:15" ht="13.5" thickTop="1">
      <c r="A95" s="32"/>
      <c r="B95" s="32"/>
      <c r="C95" s="32"/>
      <c r="D95" s="32"/>
      <c r="E95" s="32"/>
      <c r="F95" s="32"/>
      <c r="G95" s="32"/>
      <c r="H95" s="32"/>
      <c r="I95" s="59"/>
      <c r="J95" s="32"/>
      <c r="K95" s="59"/>
      <c r="L95" s="32"/>
      <c r="O95" s="72"/>
    </row>
    <row r="96" spans="1:15">
      <c r="A96" s="65" t="s">
        <v>127</v>
      </c>
      <c r="B96" s="65" t="s">
        <v>9</v>
      </c>
      <c r="C96" s="65" t="s">
        <v>10</v>
      </c>
      <c r="D96" s="65" t="s">
        <v>11</v>
      </c>
      <c r="E96" s="294" t="s">
        <v>12</v>
      </c>
      <c r="F96" s="294"/>
      <c r="G96" s="65" t="s">
        <v>13</v>
      </c>
      <c r="H96" s="65" t="s">
        <v>14</v>
      </c>
      <c r="I96" s="66" t="s">
        <v>14</v>
      </c>
      <c r="J96" s="65" t="s">
        <v>15</v>
      </c>
      <c r="K96" s="66" t="s">
        <v>15</v>
      </c>
      <c r="L96" s="65" t="s">
        <v>16</v>
      </c>
      <c r="O96" s="72"/>
    </row>
    <row r="97" spans="1:15">
      <c r="A97" s="67" t="s">
        <v>17</v>
      </c>
      <c r="B97" s="67" t="s">
        <v>128</v>
      </c>
      <c r="C97" s="67" t="s">
        <v>25</v>
      </c>
      <c r="D97" s="67" t="s">
        <v>129</v>
      </c>
      <c r="E97" s="295" t="s">
        <v>119</v>
      </c>
      <c r="F97" s="295"/>
      <c r="G97" s="67" t="s">
        <v>28</v>
      </c>
      <c r="H97" s="68">
        <v>1</v>
      </c>
      <c r="I97" s="69">
        <v>1</v>
      </c>
      <c r="J97" s="70">
        <f>L98</f>
        <v>25.3</v>
      </c>
      <c r="K97" s="71">
        <v>33.29</v>
      </c>
      <c r="L97" s="70">
        <f t="shared" si="25"/>
        <v>25.3</v>
      </c>
      <c r="O97" s="72"/>
    </row>
    <row r="98" spans="1:15" ht="13.5" thickBot="1">
      <c r="A98" s="73" t="s">
        <v>29</v>
      </c>
      <c r="B98" s="73" t="s">
        <v>33</v>
      </c>
      <c r="C98" s="73" t="s">
        <v>25</v>
      </c>
      <c r="D98" s="73" t="s">
        <v>34</v>
      </c>
      <c r="E98" s="296" t="s">
        <v>32</v>
      </c>
      <c r="F98" s="296"/>
      <c r="G98" s="73" t="s">
        <v>22</v>
      </c>
      <c r="H98" s="33">
        <f>I98</f>
        <v>2.3986000000000001</v>
      </c>
      <c r="I98" s="62">
        <v>2.3986000000000001</v>
      </c>
      <c r="J98" s="64">
        <f>K98*(1-$M$14)</f>
        <v>10.5488</v>
      </c>
      <c r="K98" s="74">
        <v>13.88</v>
      </c>
      <c r="L98" s="70">
        <f t="shared" si="25"/>
        <v>25.3</v>
      </c>
      <c r="O98" s="72"/>
    </row>
    <row r="99" spans="1:15" ht="13.5" thickTop="1">
      <c r="A99" s="32"/>
      <c r="B99" s="32"/>
      <c r="C99" s="32"/>
      <c r="D99" s="32"/>
      <c r="E99" s="32"/>
      <c r="F99" s="32"/>
      <c r="G99" s="32"/>
      <c r="H99" s="32"/>
      <c r="I99" s="59"/>
      <c r="J99" s="32"/>
      <c r="K99" s="59"/>
      <c r="L99" s="32"/>
      <c r="O99" s="72"/>
    </row>
    <row r="100" spans="1:15">
      <c r="A100" s="65" t="s">
        <v>130</v>
      </c>
      <c r="B100" s="65" t="s">
        <v>9</v>
      </c>
      <c r="C100" s="65" t="s">
        <v>10</v>
      </c>
      <c r="D100" s="65" t="s">
        <v>11</v>
      </c>
      <c r="E100" s="294" t="s">
        <v>12</v>
      </c>
      <c r="F100" s="294"/>
      <c r="G100" s="65" t="s">
        <v>13</v>
      </c>
      <c r="H100" s="65" t="s">
        <v>14</v>
      </c>
      <c r="I100" s="66" t="s">
        <v>14</v>
      </c>
      <c r="J100" s="65" t="s">
        <v>15</v>
      </c>
      <c r="K100" s="66" t="s">
        <v>15</v>
      </c>
      <c r="L100" s="65" t="s">
        <v>16</v>
      </c>
      <c r="O100" s="72"/>
    </row>
    <row r="101" spans="1:15" ht="25.5">
      <c r="A101" s="67" t="s">
        <v>17</v>
      </c>
      <c r="B101" s="67" t="s">
        <v>131</v>
      </c>
      <c r="C101" s="67" t="s">
        <v>25</v>
      </c>
      <c r="D101" s="67" t="s">
        <v>132</v>
      </c>
      <c r="E101" s="295" t="s">
        <v>107</v>
      </c>
      <c r="F101" s="295"/>
      <c r="G101" s="67" t="s">
        <v>28</v>
      </c>
      <c r="H101" s="68">
        <v>1</v>
      </c>
      <c r="I101" s="69">
        <v>1</v>
      </c>
      <c r="J101" s="70">
        <f>SUM(L102:L107)</f>
        <v>333.86</v>
      </c>
      <c r="K101" s="71">
        <v>439.29</v>
      </c>
      <c r="L101" s="70">
        <f t="shared" si="25"/>
        <v>333.86</v>
      </c>
      <c r="O101" s="72"/>
    </row>
    <row r="102" spans="1:15" ht="25.5">
      <c r="A102" s="73" t="s">
        <v>29</v>
      </c>
      <c r="B102" s="73" t="s">
        <v>133</v>
      </c>
      <c r="C102" s="73" t="s">
        <v>25</v>
      </c>
      <c r="D102" s="73" t="s">
        <v>134</v>
      </c>
      <c r="E102" s="296" t="s">
        <v>77</v>
      </c>
      <c r="F102" s="296"/>
      <c r="G102" s="73" t="s">
        <v>78</v>
      </c>
      <c r="H102" s="33">
        <v>0.2198</v>
      </c>
      <c r="I102" s="62">
        <v>0.2198</v>
      </c>
      <c r="J102" s="33">
        <f t="shared" ref="J102:J103" si="28">K102*(1-$M$14)</f>
        <v>1.292</v>
      </c>
      <c r="K102" s="74">
        <v>1.7</v>
      </c>
      <c r="L102" s="70">
        <f t="shared" si="25"/>
        <v>0.28000000000000003</v>
      </c>
      <c r="O102" s="72"/>
    </row>
    <row r="103" spans="1:15" ht="25.5">
      <c r="A103" s="73" t="s">
        <v>29</v>
      </c>
      <c r="B103" s="73" t="s">
        <v>135</v>
      </c>
      <c r="C103" s="73" t="s">
        <v>25</v>
      </c>
      <c r="D103" s="73" t="s">
        <v>136</v>
      </c>
      <c r="E103" s="296" t="s">
        <v>77</v>
      </c>
      <c r="F103" s="296"/>
      <c r="G103" s="73" t="s">
        <v>81</v>
      </c>
      <c r="H103" s="33">
        <v>0.63770000000000004</v>
      </c>
      <c r="I103" s="62">
        <v>0.63770000000000004</v>
      </c>
      <c r="J103" s="33">
        <f t="shared" si="28"/>
        <v>0.33440000000000003</v>
      </c>
      <c r="K103" s="74">
        <v>0.44</v>
      </c>
      <c r="L103" s="70">
        <f t="shared" si="25"/>
        <v>0.21</v>
      </c>
      <c r="O103" s="72"/>
    </row>
    <row r="104" spans="1:15" ht="25.5">
      <c r="A104" s="73" t="s">
        <v>29</v>
      </c>
      <c r="B104" s="73" t="s">
        <v>137</v>
      </c>
      <c r="C104" s="73" t="s">
        <v>25</v>
      </c>
      <c r="D104" s="73" t="s">
        <v>138</v>
      </c>
      <c r="E104" s="296" t="s">
        <v>107</v>
      </c>
      <c r="F104" s="296"/>
      <c r="G104" s="73" t="s">
        <v>28</v>
      </c>
      <c r="H104" s="33">
        <v>0.80500000000000005</v>
      </c>
      <c r="I104" s="62">
        <v>0.80500000000000005</v>
      </c>
      <c r="J104" s="33">
        <f>K104*(1-$M$14)</f>
        <v>264.22160000000002</v>
      </c>
      <c r="K104" s="74">
        <v>347.66</v>
      </c>
      <c r="L104" s="70">
        <f t="shared" si="25"/>
        <v>212.7</v>
      </c>
      <c r="O104" s="72"/>
    </row>
    <row r="105" spans="1:15">
      <c r="A105" s="73" t="s">
        <v>29</v>
      </c>
      <c r="B105" s="73" t="s">
        <v>33</v>
      </c>
      <c r="C105" s="73" t="s">
        <v>25</v>
      </c>
      <c r="D105" s="73" t="s">
        <v>34</v>
      </c>
      <c r="E105" s="296" t="s">
        <v>32</v>
      </c>
      <c r="F105" s="296"/>
      <c r="G105" s="73" t="s">
        <v>22</v>
      </c>
      <c r="H105" s="33">
        <f t="shared" ref="H105:H106" si="29">I105</f>
        <v>6.4683999999999999</v>
      </c>
      <c r="I105" s="62">
        <v>6.4683999999999999</v>
      </c>
      <c r="J105" s="64">
        <f t="shared" ref="J105:J106" si="30">K105*(1-$M$14)</f>
        <v>10.5488</v>
      </c>
      <c r="K105" s="74">
        <v>13.88</v>
      </c>
      <c r="L105" s="70">
        <f t="shared" si="25"/>
        <v>68.23</v>
      </c>
      <c r="O105" s="72"/>
    </row>
    <row r="106" spans="1:15">
      <c r="A106" s="73" t="s">
        <v>29</v>
      </c>
      <c r="B106" s="73" t="s">
        <v>30</v>
      </c>
      <c r="C106" s="73" t="s">
        <v>25</v>
      </c>
      <c r="D106" s="73" t="s">
        <v>31</v>
      </c>
      <c r="E106" s="296" t="s">
        <v>32</v>
      </c>
      <c r="F106" s="296"/>
      <c r="G106" s="73" t="s">
        <v>22</v>
      </c>
      <c r="H106" s="33">
        <f t="shared" si="29"/>
        <v>1.6701999999999999</v>
      </c>
      <c r="I106" s="62">
        <v>1.6701999999999999</v>
      </c>
      <c r="J106" s="64">
        <f t="shared" si="30"/>
        <v>13.520399999999999</v>
      </c>
      <c r="K106" s="74">
        <v>17.79</v>
      </c>
      <c r="L106" s="70">
        <f t="shared" si="25"/>
        <v>22.58</v>
      </c>
      <c r="O106" s="72"/>
    </row>
    <row r="107" spans="1:15" ht="26.25" thickBot="1">
      <c r="A107" s="73" t="s">
        <v>21</v>
      </c>
      <c r="B107" s="73" t="s">
        <v>139</v>
      </c>
      <c r="C107" s="73" t="s">
        <v>25</v>
      </c>
      <c r="D107" s="73" t="s">
        <v>140</v>
      </c>
      <c r="E107" s="296" t="s">
        <v>90</v>
      </c>
      <c r="F107" s="296"/>
      <c r="G107" s="73" t="s">
        <v>28</v>
      </c>
      <c r="H107" s="33">
        <v>0.45429999999999998</v>
      </c>
      <c r="I107" s="62">
        <v>0.45429999999999998</v>
      </c>
      <c r="J107" s="33">
        <f>K107*(1-$M$14)</f>
        <v>65.732399999999998</v>
      </c>
      <c r="K107" s="74">
        <v>86.49</v>
      </c>
      <c r="L107" s="70">
        <f t="shared" si="25"/>
        <v>29.86</v>
      </c>
      <c r="O107" s="72"/>
    </row>
    <row r="108" spans="1:15" ht="13.5" thickTop="1">
      <c r="A108" s="32"/>
      <c r="B108" s="32"/>
      <c r="C108" s="32"/>
      <c r="D108" s="32"/>
      <c r="E108" s="32"/>
      <c r="F108" s="32"/>
      <c r="G108" s="32"/>
      <c r="H108" s="32"/>
      <c r="I108" s="59"/>
      <c r="J108" s="32"/>
      <c r="K108" s="59"/>
      <c r="L108" s="32"/>
      <c r="O108" s="72"/>
    </row>
    <row r="109" spans="1:15">
      <c r="A109" s="65" t="s">
        <v>141</v>
      </c>
      <c r="B109" s="65" t="s">
        <v>9</v>
      </c>
      <c r="C109" s="65" t="s">
        <v>10</v>
      </c>
      <c r="D109" s="65" t="s">
        <v>11</v>
      </c>
      <c r="E109" s="294" t="s">
        <v>12</v>
      </c>
      <c r="F109" s="294"/>
      <c r="G109" s="65" t="s">
        <v>13</v>
      </c>
      <c r="H109" s="65" t="s">
        <v>14</v>
      </c>
      <c r="I109" s="66" t="s">
        <v>14</v>
      </c>
      <c r="J109" s="65" t="s">
        <v>15</v>
      </c>
      <c r="K109" s="66" t="s">
        <v>15</v>
      </c>
      <c r="L109" s="65" t="s">
        <v>16</v>
      </c>
      <c r="O109" s="72"/>
    </row>
    <row r="110" spans="1:15" ht="38.25">
      <c r="A110" s="67" t="s">
        <v>17</v>
      </c>
      <c r="B110" s="67" t="s">
        <v>142</v>
      </c>
      <c r="C110" s="67" t="s">
        <v>25</v>
      </c>
      <c r="D110" s="67" t="s">
        <v>143</v>
      </c>
      <c r="E110" s="295" t="s">
        <v>144</v>
      </c>
      <c r="F110" s="295"/>
      <c r="G110" s="67" t="s">
        <v>41</v>
      </c>
      <c r="H110" s="68">
        <v>1</v>
      </c>
      <c r="I110" s="69">
        <v>1</v>
      </c>
      <c r="J110" s="70">
        <f>SUM(L111:L116)</f>
        <v>88.66</v>
      </c>
      <c r="K110" s="71">
        <v>116.66</v>
      </c>
      <c r="L110" s="70">
        <f t="shared" si="25"/>
        <v>88.66</v>
      </c>
      <c r="O110" s="72"/>
    </row>
    <row r="111" spans="1:15" ht="38.25">
      <c r="A111" s="73" t="s">
        <v>29</v>
      </c>
      <c r="B111" s="73" t="s">
        <v>145</v>
      </c>
      <c r="C111" s="73" t="s">
        <v>25</v>
      </c>
      <c r="D111" s="73" t="s">
        <v>146</v>
      </c>
      <c r="E111" s="296" t="s">
        <v>32</v>
      </c>
      <c r="F111" s="296"/>
      <c r="G111" s="73" t="s">
        <v>28</v>
      </c>
      <c r="H111" s="33">
        <v>1.35E-2</v>
      </c>
      <c r="I111" s="62">
        <v>1.35E-2</v>
      </c>
      <c r="J111" s="33">
        <f>K111*(1-$M$14)</f>
        <v>349.51639999999998</v>
      </c>
      <c r="K111" s="74">
        <v>459.89</v>
      </c>
      <c r="L111" s="70">
        <f t="shared" si="25"/>
        <v>4.72</v>
      </c>
      <c r="O111" s="72"/>
    </row>
    <row r="112" spans="1:15">
      <c r="A112" s="73" t="s">
        <v>29</v>
      </c>
      <c r="B112" s="73" t="s">
        <v>30</v>
      </c>
      <c r="C112" s="73" t="s">
        <v>25</v>
      </c>
      <c r="D112" s="73" t="s">
        <v>31</v>
      </c>
      <c r="E112" s="296" t="s">
        <v>32</v>
      </c>
      <c r="F112" s="296"/>
      <c r="G112" s="73" t="s">
        <v>22</v>
      </c>
      <c r="H112" s="33">
        <f t="shared" ref="H112:H113" si="31">I112</f>
        <v>2.722</v>
      </c>
      <c r="I112" s="62">
        <v>2.722</v>
      </c>
      <c r="J112" s="64">
        <f t="shared" ref="J112:J116" si="32">K112*(1-$M$14)</f>
        <v>13.520399999999999</v>
      </c>
      <c r="K112" s="74">
        <v>17.79</v>
      </c>
      <c r="L112" s="70">
        <f t="shared" si="25"/>
        <v>36.799999999999997</v>
      </c>
      <c r="O112" s="72"/>
    </row>
    <row r="113" spans="1:15">
      <c r="A113" s="73" t="s">
        <v>29</v>
      </c>
      <c r="B113" s="73" t="s">
        <v>33</v>
      </c>
      <c r="C113" s="73" t="s">
        <v>25</v>
      </c>
      <c r="D113" s="73" t="s">
        <v>34</v>
      </c>
      <c r="E113" s="296" t="s">
        <v>32</v>
      </c>
      <c r="F113" s="296"/>
      <c r="G113" s="73" t="s">
        <v>22</v>
      </c>
      <c r="H113" s="33">
        <f t="shared" si="31"/>
        <v>1.3620000000000001</v>
      </c>
      <c r="I113" s="62">
        <v>1.3620000000000001</v>
      </c>
      <c r="J113" s="64">
        <f t="shared" si="32"/>
        <v>10.5488</v>
      </c>
      <c r="K113" s="74">
        <v>13.88</v>
      </c>
      <c r="L113" s="70">
        <f t="shared" si="25"/>
        <v>14.37</v>
      </c>
      <c r="O113" s="72"/>
    </row>
    <row r="114" spans="1:15" ht="25.5">
      <c r="A114" s="73" t="s">
        <v>21</v>
      </c>
      <c r="B114" s="73" t="s">
        <v>147</v>
      </c>
      <c r="C114" s="73" t="s">
        <v>25</v>
      </c>
      <c r="D114" s="73" t="s">
        <v>148</v>
      </c>
      <c r="E114" s="296" t="s">
        <v>90</v>
      </c>
      <c r="F114" s="296"/>
      <c r="G114" s="73" t="s">
        <v>20</v>
      </c>
      <c r="H114" s="33">
        <v>56.62</v>
      </c>
      <c r="I114" s="62">
        <v>56.62</v>
      </c>
      <c r="J114" s="33">
        <f t="shared" si="32"/>
        <v>0.51680000000000004</v>
      </c>
      <c r="K114" s="74">
        <v>0.68</v>
      </c>
      <c r="L114" s="70">
        <f t="shared" si="25"/>
        <v>29.26</v>
      </c>
      <c r="O114" s="72"/>
    </row>
    <row r="115" spans="1:15">
      <c r="A115" s="73" t="s">
        <v>21</v>
      </c>
      <c r="B115" s="73" t="s">
        <v>149</v>
      </c>
      <c r="C115" s="73" t="s">
        <v>25</v>
      </c>
      <c r="D115" s="73" t="s">
        <v>150</v>
      </c>
      <c r="E115" s="296" t="s">
        <v>90</v>
      </c>
      <c r="F115" s="296"/>
      <c r="G115" s="73" t="s">
        <v>151</v>
      </c>
      <c r="H115" s="33">
        <v>1.9300000000000001E-2</v>
      </c>
      <c r="I115" s="62">
        <v>1.9300000000000001E-2</v>
      </c>
      <c r="J115" s="33">
        <f t="shared" si="32"/>
        <v>29.176400000000001</v>
      </c>
      <c r="K115" s="74">
        <v>38.39</v>
      </c>
      <c r="L115" s="70">
        <f t="shared" si="25"/>
        <v>0.56000000000000005</v>
      </c>
      <c r="O115" s="72"/>
    </row>
    <row r="116" spans="1:15" ht="26.25" thickBot="1">
      <c r="A116" s="73" t="s">
        <v>21</v>
      </c>
      <c r="B116" s="73" t="s">
        <v>152</v>
      </c>
      <c r="C116" s="73" t="s">
        <v>25</v>
      </c>
      <c r="D116" s="73" t="s">
        <v>153</v>
      </c>
      <c r="E116" s="296" t="s">
        <v>90</v>
      </c>
      <c r="F116" s="296"/>
      <c r="G116" s="73" t="s">
        <v>49</v>
      </c>
      <c r="H116" s="33">
        <v>0.80500000000000005</v>
      </c>
      <c r="I116" s="62">
        <v>0.80500000000000005</v>
      </c>
      <c r="J116" s="33">
        <f t="shared" si="32"/>
        <v>3.6632000000000002</v>
      </c>
      <c r="K116" s="74">
        <v>4.82</v>
      </c>
      <c r="L116" s="70">
        <f t="shared" si="25"/>
        <v>2.95</v>
      </c>
      <c r="O116" s="72"/>
    </row>
    <row r="117" spans="1:15" ht="13.5" thickTop="1">
      <c r="A117" s="32"/>
      <c r="B117" s="32"/>
      <c r="C117" s="32"/>
      <c r="D117" s="32"/>
      <c r="E117" s="32"/>
      <c r="F117" s="32"/>
      <c r="G117" s="32"/>
      <c r="H117" s="32"/>
      <c r="I117" s="59"/>
      <c r="J117" s="32"/>
      <c r="K117" s="59"/>
      <c r="L117" s="32"/>
      <c r="O117" s="72"/>
    </row>
    <row r="118" spans="1:15">
      <c r="A118" s="65" t="s">
        <v>154</v>
      </c>
      <c r="B118" s="65" t="s">
        <v>9</v>
      </c>
      <c r="C118" s="65" t="s">
        <v>10</v>
      </c>
      <c r="D118" s="65" t="s">
        <v>11</v>
      </c>
      <c r="E118" s="294" t="s">
        <v>12</v>
      </c>
      <c r="F118" s="294"/>
      <c r="G118" s="65" t="s">
        <v>13</v>
      </c>
      <c r="H118" s="65" t="s">
        <v>14</v>
      </c>
      <c r="I118" s="66" t="s">
        <v>14</v>
      </c>
      <c r="J118" s="65" t="s">
        <v>15</v>
      </c>
      <c r="K118" s="66" t="s">
        <v>15</v>
      </c>
      <c r="L118" s="65" t="s">
        <v>16</v>
      </c>
      <c r="O118" s="72"/>
    </row>
    <row r="119" spans="1:15" ht="38.25">
      <c r="A119" s="67" t="s">
        <v>17</v>
      </c>
      <c r="B119" s="67" t="s">
        <v>155</v>
      </c>
      <c r="C119" s="67" t="s">
        <v>25</v>
      </c>
      <c r="D119" s="67" t="s">
        <v>156</v>
      </c>
      <c r="E119" s="295" t="s">
        <v>144</v>
      </c>
      <c r="F119" s="295"/>
      <c r="G119" s="67" t="s">
        <v>41</v>
      </c>
      <c r="H119" s="68">
        <v>1</v>
      </c>
      <c r="I119" s="69">
        <v>1</v>
      </c>
      <c r="J119" s="70">
        <f>SUM(L120:L125)</f>
        <v>52.78</v>
      </c>
      <c r="K119" s="71">
        <v>69.45</v>
      </c>
      <c r="L119" s="70">
        <f t="shared" si="25"/>
        <v>52.78</v>
      </c>
      <c r="O119" s="72"/>
    </row>
    <row r="120" spans="1:15" ht="38.25">
      <c r="A120" s="73" t="s">
        <v>29</v>
      </c>
      <c r="B120" s="73" t="s">
        <v>145</v>
      </c>
      <c r="C120" s="73" t="s">
        <v>25</v>
      </c>
      <c r="D120" s="73" t="s">
        <v>146</v>
      </c>
      <c r="E120" s="296" t="s">
        <v>32</v>
      </c>
      <c r="F120" s="296"/>
      <c r="G120" s="73" t="s">
        <v>28</v>
      </c>
      <c r="H120" s="33">
        <v>1.06E-2</v>
      </c>
      <c r="I120" s="62">
        <v>1.06E-2</v>
      </c>
      <c r="J120" s="33">
        <f>K120*(1-$M$14)</f>
        <v>349.51639999999998</v>
      </c>
      <c r="K120" s="74">
        <v>459.89</v>
      </c>
      <c r="L120" s="70">
        <f t="shared" si="25"/>
        <v>3.7</v>
      </c>
      <c r="O120" s="72"/>
    </row>
    <row r="121" spans="1:15">
      <c r="A121" s="73" t="s">
        <v>29</v>
      </c>
      <c r="B121" s="73" t="s">
        <v>33</v>
      </c>
      <c r="C121" s="73" t="s">
        <v>25</v>
      </c>
      <c r="D121" s="73" t="s">
        <v>34</v>
      </c>
      <c r="E121" s="296" t="s">
        <v>32</v>
      </c>
      <c r="F121" s="296"/>
      <c r="G121" s="73" t="s">
        <v>22</v>
      </c>
      <c r="H121" s="33">
        <f t="shared" ref="H121:H122" si="33">I121</f>
        <v>0.752</v>
      </c>
      <c r="I121" s="62">
        <v>0.752</v>
      </c>
      <c r="J121" s="64">
        <f t="shared" ref="J121:J124" si="34">K121*(1-$M$14)</f>
        <v>10.5488</v>
      </c>
      <c r="K121" s="74">
        <v>13.88</v>
      </c>
      <c r="L121" s="70">
        <f t="shared" si="25"/>
        <v>7.93</v>
      </c>
      <c r="O121" s="72"/>
    </row>
    <row r="122" spans="1:15">
      <c r="A122" s="73" t="s">
        <v>29</v>
      </c>
      <c r="B122" s="73" t="s">
        <v>30</v>
      </c>
      <c r="C122" s="73" t="s">
        <v>25</v>
      </c>
      <c r="D122" s="73" t="s">
        <v>31</v>
      </c>
      <c r="E122" s="296" t="s">
        <v>32</v>
      </c>
      <c r="F122" s="296"/>
      <c r="G122" s="73" t="s">
        <v>22</v>
      </c>
      <c r="H122" s="33">
        <f t="shared" si="33"/>
        <v>1.506</v>
      </c>
      <c r="I122" s="62">
        <v>1.506</v>
      </c>
      <c r="J122" s="64">
        <f t="shared" si="34"/>
        <v>13.520399999999999</v>
      </c>
      <c r="K122" s="74">
        <v>17.79</v>
      </c>
      <c r="L122" s="70">
        <f t="shared" si="25"/>
        <v>20.36</v>
      </c>
      <c r="O122" s="72"/>
    </row>
    <row r="123" spans="1:15" ht="25.5">
      <c r="A123" s="73" t="s">
        <v>21</v>
      </c>
      <c r="B123" s="73" t="s">
        <v>147</v>
      </c>
      <c r="C123" s="73" t="s">
        <v>25</v>
      </c>
      <c r="D123" s="73" t="s">
        <v>148</v>
      </c>
      <c r="E123" s="296" t="s">
        <v>90</v>
      </c>
      <c r="F123" s="296"/>
      <c r="G123" s="73" t="s">
        <v>20</v>
      </c>
      <c r="H123" s="33">
        <v>37.24</v>
      </c>
      <c r="I123" s="62">
        <v>37.24</v>
      </c>
      <c r="J123" s="33">
        <f t="shared" si="34"/>
        <v>0.51680000000000004</v>
      </c>
      <c r="K123" s="74">
        <v>0.68</v>
      </c>
      <c r="L123" s="70">
        <f t="shared" si="25"/>
        <v>19.25</v>
      </c>
      <c r="O123" s="72"/>
    </row>
    <row r="124" spans="1:15">
      <c r="A124" s="73" t="s">
        <v>21</v>
      </c>
      <c r="B124" s="73" t="s">
        <v>149</v>
      </c>
      <c r="C124" s="73" t="s">
        <v>25</v>
      </c>
      <c r="D124" s="73" t="s">
        <v>150</v>
      </c>
      <c r="E124" s="296" t="s">
        <v>90</v>
      </c>
      <c r="F124" s="296"/>
      <c r="G124" s="73" t="s">
        <v>151</v>
      </c>
      <c r="H124" s="33">
        <v>6.8999999999999999E-3</v>
      </c>
      <c r="I124" s="62">
        <v>6.8999999999999999E-3</v>
      </c>
      <c r="J124" s="33">
        <f t="shared" si="34"/>
        <v>29.176400000000001</v>
      </c>
      <c r="K124" s="74">
        <v>38.39</v>
      </c>
      <c r="L124" s="70">
        <f t="shared" si="25"/>
        <v>0.2</v>
      </c>
      <c r="O124" s="72"/>
    </row>
    <row r="125" spans="1:15" ht="26.25" thickBot="1">
      <c r="A125" s="73" t="s">
        <v>21</v>
      </c>
      <c r="B125" s="73" t="s">
        <v>157</v>
      </c>
      <c r="C125" s="73" t="s">
        <v>25</v>
      </c>
      <c r="D125" s="73" t="s">
        <v>158</v>
      </c>
      <c r="E125" s="296" t="s">
        <v>90</v>
      </c>
      <c r="F125" s="296"/>
      <c r="G125" s="73" t="s">
        <v>49</v>
      </c>
      <c r="H125" s="33">
        <v>0.57999999999999996</v>
      </c>
      <c r="I125" s="62">
        <v>0.57999999999999996</v>
      </c>
      <c r="J125" s="33">
        <f>K125*(1-$M$14)</f>
        <v>2.3180000000000001</v>
      </c>
      <c r="K125" s="74">
        <v>3.05</v>
      </c>
      <c r="L125" s="70">
        <f t="shared" si="25"/>
        <v>1.34</v>
      </c>
      <c r="O125" s="72"/>
    </row>
    <row r="126" spans="1:15" ht="13.5" thickTop="1">
      <c r="A126" s="32"/>
      <c r="B126" s="32"/>
      <c r="C126" s="32"/>
      <c r="D126" s="32"/>
      <c r="E126" s="32"/>
      <c r="F126" s="32"/>
      <c r="G126" s="32"/>
      <c r="H126" s="32"/>
      <c r="I126" s="59"/>
      <c r="J126" s="32"/>
      <c r="K126" s="59"/>
      <c r="L126" s="32"/>
      <c r="O126" s="72"/>
    </row>
    <row r="127" spans="1:15">
      <c r="A127" s="65" t="s">
        <v>162</v>
      </c>
      <c r="B127" s="65" t="s">
        <v>9</v>
      </c>
      <c r="C127" s="65" t="s">
        <v>10</v>
      </c>
      <c r="D127" s="65" t="s">
        <v>11</v>
      </c>
      <c r="E127" s="294" t="s">
        <v>12</v>
      </c>
      <c r="F127" s="294"/>
      <c r="G127" s="65" t="s">
        <v>13</v>
      </c>
      <c r="H127" s="65" t="s">
        <v>14</v>
      </c>
      <c r="I127" s="66" t="s">
        <v>14</v>
      </c>
      <c r="J127" s="65" t="s">
        <v>15</v>
      </c>
      <c r="K127" s="66" t="s">
        <v>15</v>
      </c>
      <c r="L127" s="65" t="s">
        <v>16</v>
      </c>
      <c r="O127" s="72"/>
    </row>
    <row r="128" spans="1:15" ht="25.5">
      <c r="A128" s="67" t="s">
        <v>17</v>
      </c>
      <c r="B128" s="67" t="s">
        <v>163</v>
      </c>
      <c r="C128" s="67" t="s">
        <v>25</v>
      </c>
      <c r="D128" s="67" t="s">
        <v>164</v>
      </c>
      <c r="E128" s="295" t="s">
        <v>165</v>
      </c>
      <c r="F128" s="295"/>
      <c r="G128" s="67" t="s">
        <v>41</v>
      </c>
      <c r="H128" s="68">
        <v>1</v>
      </c>
      <c r="I128" s="69">
        <v>1</v>
      </c>
      <c r="J128" s="70">
        <f>SUM(L129:L133)</f>
        <v>538.13999999999987</v>
      </c>
      <c r="K128" s="71">
        <v>708.08</v>
      </c>
      <c r="L128" s="70">
        <f t="shared" si="25"/>
        <v>538.14</v>
      </c>
      <c r="O128" s="72"/>
    </row>
    <row r="129" spans="1:15">
      <c r="A129" s="73" t="s">
        <v>29</v>
      </c>
      <c r="B129" s="73" t="s">
        <v>30</v>
      </c>
      <c r="C129" s="73" t="s">
        <v>25</v>
      </c>
      <c r="D129" s="73" t="s">
        <v>31</v>
      </c>
      <c r="E129" s="296" t="s">
        <v>32</v>
      </c>
      <c r="F129" s="296"/>
      <c r="G129" s="73" t="s">
        <v>22</v>
      </c>
      <c r="H129" s="33">
        <f t="shared" ref="H129:H130" si="35">I129</f>
        <v>1.7050000000000001</v>
      </c>
      <c r="I129" s="62">
        <v>1.7050000000000001</v>
      </c>
      <c r="J129" s="64">
        <f t="shared" ref="J129:J133" si="36">K129*(1-$M$14)</f>
        <v>13.520399999999999</v>
      </c>
      <c r="K129" s="74">
        <v>17.79</v>
      </c>
      <c r="L129" s="70">
        <f t="shared" si="25"/>
        <v>23.05</v>
      </c>
      <c r="O129" s="72"/>
    </row>
    <row r="130" spans="1:15">
      <c r="A130" s="73" t="s">
        <v>29</v>
      </c>
      <c r="B130" s="73" t="s">
        <v>33</v>
      </c>
      <c r="C130" s="73" t="s">
        <v>25</v>
      </c>
      <c r="D130" s="73" t="s">
        <v>34</v>
      </c>
      <c r="E130" s="296" t="s">
        <v>32</v>
      </c>
      <c r="F130" s="296"/>
      <c r="G130" s="73" t="s">
        <v>22</v>
      </c>
      <c r="H130" s="33">
        <f t="shared" si="35"/>
        <v>0.85299999999999998</v>
      </c>
      <c r="I130" s="62">
        <v>0.85299999999999998</v>
      </c>
      <c r="J130" s="64">
        <f t="shared" si="36"/>
        <v>10.5488</v>
      </c>
      <c r="K130" s="74">
        <v>13.88</v>
      </c>
      <c r="L130" s="70">
        <f t="shared" si="25"/>
        <v>9</v>
      </c>
      <c r="O130" s="72"/>
    </row>
    <row r="131" spans="1:15" ht="25.5">
      <c r="A131" s="73" t="s">
        <v>21</v>
      </c>
      <c r="B131" s="73" t="s">
        <v>166</v>
      </c>
      <c r="C131" s="73" t="s">
        <v>25</v>
      </c>
      <c r="D131" s="73" t="s">
        <v>167</v>
      </c>
      <c r="E131" s="296" t="s">
        <v>90</v>
      </c>
      <c r="F131" s="296"/>
      <c r="G131" s="73" t="s">
        <v>20</v>
      </c>
      <c r="H131" s="33">
        <v>2.0832999999999999</v>
      </c>
      <c r="I131" s="62">
        <v>2.0832999999999999</v>
      </c>
      <c r="J131" s="33">
        <f t="shared" si="36"/>
        <v>231.54160000000002</v>
      </c>
      <c r="K131" s="74">
        <v>304.66000000000003</v>
      </c>
      <c r="L131" s="70">
        <f t="shared" si="25"/>
        <v>482.37</v>
      </c>
      <c r="O131" s="72"/>
    </row>
    <row r="132" spans="1:15" ht="25.5">
      <c r="A132" s="73" t="s">
        <v>21</v>
      </c>
      <c r="B132" s="73" t="s">
        <v>168</v>
      </c>
      <c r="C132" s="73" t="s">
        <v>25</v>
      </c>
      <c r="D132" s="73" t="s">
        <v>169</v>
      </c>
      <c r="E132" s="296" t="s">
        <v>90</v>
      </c>
      <c r="F132" s="296"/>
      <c r="G132" s="73" t="s">
        <v>20</v>
      </c>
      <c r="H132" s="33">
        <v>24.4</v>
      </c>
      <c r="I132" s="62">
        <v>24.4</v>
      </c>
      <c r="J132" s="33">
        <f t="shared" si="36"/>
        <v>8.3600000000000008E-2</v>
      </c>
      <c r="K132" s="74">
        <v>0.11</v>
      </c>
      <c r="L132" s="70">
        <f t="shared" si="25"/>
        <v>2.04</v>
      </c>
      <c r="O132" s="72"/>
    </row>
    <row r="133" spans="1:15" ht="13.5" thickBot="1">
      <c r="A133" s="73" t="s">
        <v>21</v>
      </c>
      <c r="B133" s="73" t="s">
        <v>170</v>
      </c>
      <c r="C133" s="73" t="s">
        <v>25</v>
      </c>
      <c r="D133" s="73" t="s">
        <v>171</v>
      </c>
      <c r="E133" s="296" t="s">
        <v>90</v>
      </c>
      <c r="F133" s="296"/>
      <c r="G133" s="73" t="s">
        <v>20</v>
      </c>
      <c r="H133" s="33">
        <v>1.2466999999999999</v>
      </c>
      <c r="I133" s="62">
        <v>1.2466999999999999</v>
      </c>
      <c r="J133" s="33">
        <f t="shared" si="36"/>
        <v>17.3888</v>
      </c>
      <c r="K133" s="74">
        <v>22.88</v>
      </c>
      <c r="L133" s="70">
        <f t="shared" si="25"/>
        <v>21.68</v>
      </c>
      <c r="O133" s="72"/>
    </row>
    <row r="134" spans="1:15" ht="13.5" thickTop="1">
      <c r="A134" s="32"/>
      <c r="B134" s="32"/>
      <c r="C134" s="32"/>
      <c r="D134" s="32"/>
      <c r="E134" s="32"/>
      <c r="F134" s="32"/>
      <c r="G134" s="32"/>
      <c r="H134" s="32"/>
      <c r="I134" s="59"/>
      <c r="J134" s="32"/>
      <c r="K134" s="59"/>
      <c r="L134" s="32"/>
      <c r="O134" s="72"/>
    </row>
    <row r="135" spans="1:15">
      <c r="A135" s="65" t="s">
        <v>172</v>
      </c>
      <c r="B135" s="65" t="s">
        <v>9</v>
      </c>
      <c r="C135" s="65" t="s">
        <v>10</v>
      </c>
      <c r="D135" s="65" t="s">
        <v>11</v>
      </c>
      <c r="E135" s="294" t="s">
        <v>12</v>
      </c>
      <c r="F135" s="294"/>
      <c r="G135" s="65" t="s">
        <v>13</v>
      </c>
      <c r="H135" s="65" t="s">
        <v>14</v>
      </c>
      <c r="I135" s="66" t="s">
        <v>14</v>
      </c>
      <c r="J135" s="65" t="s">
        <v>15</v>
      </c>
      <c r="K135" s="66" t="s">
        <v>15</v>
      </c>
      <c r="L135" s="65" t="s">
        <v>16</v>
      </c>
      <c r="O135" s="72"/>
    </row>
    <row r="136" spans="1:15" ht="38.25">
      <c r="A136" s="67" t="s">
        <v>17</v>
      </c>
      <c r="B136" s="67" t="s">
        <v>173</v>
      </c>
      <c r="C136" s="67" t="s">
        <v>25</v>
      </c>
      <c r="D136" s="67" t="s">
        <v>174</v>
      </c>
      <c r="E136" s="295" t="s">
        <v>165</v>
      </c>
      <c r="F136" s="295"/>
      <c r="G136" s="67" t="s">
        <v>41</v>
      </c>
      <c r="H136" s="68">
        <v>1</v>
      </c>
      <c r="I136" s="69">
        <v>1</v>
      </c>
      <c r="J136" s="70">
        <f>SUM(L137:L141)</f>
        <v>350.53</v>
      </c>
      <c r="K136" s="71">
        <v>461.23</v>
      </c>
      <c r="L136" s="70">
        <f t="shared" si="25"/>
        <v>350.53</v>
      </c>
      <c r="O136" s="72"/>
    </row>
    <row r="137" spans="1:15">
      <c r="A137" s="73" t="s">
        <v>29</v>
      </c>
      <c r="B137" s="73" t="s">
        <v>30</v>
      </c>
      <c r="C137" s="73" t="s">
        <v>25</v>
      </c>
      <c r="D137" s="73" t="s">
        <v>31</v>
      </c>
      <c r="E137" s="296" t="s">
        <v>32</v>
      </c>
      <c r="F137" s="296"/>
      <c r="G137" s="73" t="s">
        <v>22</v>
      </c>
      <c r="H137" s="33">
        <f t="shared" ref="H137:H138" si="37">I137</f>
        <v>0.51800000000000002</v>
      </c>
      <c r="I137" s="62">
        <v>0.51800000000000002</v>
      </c>
      <c r="J137" s="64">
        <f t="shared" ref="J137:J141" si="38">K137*(1-$M$14)</f>
        <v>13.520399999999999</v>
      </c>
      <c r="K137" s="74">
        <v>17.79</v>
      </c>
      <c r="L137" s="70">
        <f t="shared" si="25"/>
        <v>7</v>
      </c>
      <c r="O137" s="72"/>
    </row>
    <row r="138" spans="1:15">
      <c r="A138" s="73" t="s">
        <v>29</v>
      </c>
      <c r="B138" s="73" t="s">
        <v>33</v>
      </c>
      <c r="C138" s="73" t="s">
        <v>25</v>
      </c>
      <c r="D138" s="73" t="s">
        <v>34</v>
      </c>
      <c r="E138" s="296" t="s">
        <v>32</v>
      </c>
      <c r="F138" s="296"/>
      <c r="G138" s="73" t="s">
        <v>22</v>
      </c>
      <c r="H138" s="33">
        <f t="shared" si="37"/>
        <v>0.25900000000000001</v>
      </c>
      <c r="I138" s="62">
        <v>0.25900000000000001</v>
      </c>
      <c r="J138" s="64">
        <f t="shared" si="38"/>
        <v>10.5488</v>
      </c>
      <c r="K138" s="74">
        <v>13.88</v>
      </c>
      <c r="L138" s="70">
        <f t="shared" si="25"/>
        <v>2.73</v>
      </c>
      <c r="O138" s="72"/>
    </row>
    <row r="139" spans="1:15" ht="25.5">
      <c r="A139" s="73" t="s">
        <v>21</v>
      </c>
      <c r="B139" s="73" t="s">
        <v>175</v>
      </c>
      <c r="C139" s="73" t="s">
        <v>25</v>
      </c>
      <c r="D139" s="73" t="s">
        <v>176</v>
      </c>
      <c r="E139" s="296" t="s">
        <v>90</v>
      </c>
      <c r="F139" s="296"/>
      <c r="G139" s="73" t="s">
        <v>20</v>
      </c>
      <c r="H139" s="33">
        <v>0.83330000000000004</v>
      </c>
      <c r="I139" s="62">
        <v>0.83330000000000004</v>
      </c>
      <c r="J139" s="33">
        <f t="shared" si="38"/>
        <v>395.04799999999994</v>
      </c>
      <c r="K139" s="74">
        <v>519.79999999999995</v>
      </c>
      <c r="L139" s="70">
        <f t="shared" si="25"/>
        <v>329.19</v>
      </c>
      <c r="O139" s="72"/>
    </row>
    <row r="140" spans="1:15" ht="25.5">
      <c r="A140" s="73" t="s">
        <v>21</v>
      </c>
      <c r="B140" s="73" t="s">
        <v>168</v>
      </c>
      <c r="C140" s="73" t="s">
        <v>25</v>
      </c>
      <c r="D140" s="73" t="s">
        <v>169</v>
      </c>
      <c r="E140" s="296" t="s">
        <v>90</v>
      </c>
      <c r="F140" s="296"/>
      <c r="G140" s="73" t="s">
        <v>20</v>
      </c>
      <c r="H140" s="33">
        <v>9.1999999999999993</v>
      </c>
      <c r="I140" s="62">
        <v>9.1999999999999993</v>
      </c>
      <c r="J140" s="33">
        <f t="shared" si="38"/>
        <v>8.3600000000000008E-2</v>
      </c>
      <c r="K140" s="74">
        <v>0.11</v>
      </c>
      <c r="L140" s="70">
        <f t="shared" si="25"/>
        <v>0.77</v>
      </c>
      <c r="O140" s="72"/>
    </row>
    <row r="141" spans="1:15" ht="13.5" thickBot="1">
      <c r="A141" s="73" t="s">
        <v>21</v>
      </c>
      <c r="B141" s="73" t="s">
        <v>170</v>
      </c>
      <c r="C141" s="73" t="s">
        <v>25</v>
      </c>
      <c r="D141" s="73" t="s">
        <v>171</v>
      </c>
      <c r="E141" s="296" t="s">
        <v>90</v>
      </c>
      <c r="F141" s="296"/>
      <c r="G141" s="73" t="s">
        <v>20</v>
      </c>
      <c r="H141" s="33">
        <v>0.62329999999999997</v>
      </c>
      <c r="I141" s="62">
        <v>0.62329999999999997</v>
      </c>
      <c r="J141" s="33">
        <f t="shared" si="38"/>
        <v>17.3888</v>
      </c>
      <c r="K141" s="74">
        <v>22.88</v>
      </c>
      <c r="L141" s="70">
        <f t="shared" si="25"/>
        <v>10.84</v>
      </c>
      <c r="O141" s="72"/>
    </row>
    <row r="142" spans="1:15" ht="13.5" thickTop="1">
      <c r="A142" s="32"/>
      <c r="B142" s="32"/>
      <c r="C142" s="32"/>
      <c r="D142" s="32"/>
      <c r="E142" s="32"/>
      <c r="F142" s="32"/>
      <c r="G142" s="32"/>
      <c r="H142" s="32"/>
      <c r="I142" s="59"/>
      <c r="J142" s="32"/>
      <c r="K142" s="59"/>
      <c r="L142" s="32"/>
      <c r="O142" s="72"/>
    </row>
    <row r="143" spans="1:15">
      <c r="A143" s="65" t="s">
        <v>177</v>
      </c>
      <c r="B143" s="65" t="s">
        <v>9</v>
      </c>
      <c r="C143" s="65" t="s">
        <v>10</v>
      </c>
      <c r="D143" s="65" t="s">
        <v>11</v>
      </c>
      <c r="E143" s="294" t="s">
        <v>12</v>
      </c>
      <c r="F143" s="294"/>
      <c r="G143" s="65" t="s">
        <v>13</v>
      </c>
      <c r="H143" s="65" t="s">
        <v>14</v>
      </c>
      <c r="I143" s="66" t="s">
        <v>14</v>
      </c>
      <c r="J143" s="65" t="s">
        <v>15</v>
      </c>
      <c r="K143" s="66" t="s">
        <v>15</v>
      </c>
      <c r="L143" s="65" t="s">
        <v>16</v>
      </c>
      <c r="O143" s="72"/>
    </row>
    <row r="144" spans="1:15" ht="25.5">
      <c r="A144" s="67" t="s">
        <v>17</v>
      </c>
      <c r="B144" s="67" t="s">
        <v>178</v>
      </c>
      <c r="C144" s="67" t="s">
        <v>25</v>
      </c>
      <c r="D144" s="67" t="s">
        <v>179</v>
      </c>
      <c r="E144" s="295" t="s">
        <v>165</v>
      </c>
      <c r="F144" s="295"/>
      <c r="G144" s="67" t="s">
        <v>41</v>
      </c>
      <c r="H144" s="68">
        <v>1</v>
      </c>
      <c r="I144" s="69">
        <v>1</v>
      </c>
      <c r="J144" s="70">
        <f>SUM(L145:L149)</f>
        <v>364.93999999999994</v>
      </c>
      <c r="K144" s="71">
        <v>480.18</v>
      </c>
      <c r="L144" s="70">
        <f t="shared" si="25"/>
        <v>364.94</v>
      </c>
      <c r="O144" s="72"/>
    </row>
    <row r="145" spans="1:15">
      <c r="A145" s="73" t="s">
        <v>29</v>
      </c>
      <c r="B145" s="73" t="s">
        <v>30</v>
      </c>
      <c r="C145" s="73" t="s">
        <v>25</v>
      </c>
      <c r="D145" s="73" t="s">
        <v>31</v>
      </c>
      <c r="E145" s="296" t="s">
        <v>32</v>
      </c>
      <c r="F145" s="296"/>
      <c r="G145" s="73" t="s">
        <v>22</v>
      </c>
      <c r="H145" s="33">
        <f t="shared" ref="H145:H146" si="39">I145</f>
        <v>0.72</v>
      </c>
      <c r="I145" s="62">
        <v>0.72</v>
      </c>
      <c r="J145" s="64">
        <f t="shared" ref="J145:J149" si="40">K145*(1-$M$14)</f>
        <v>13.520399999999999</v>
      </c>
      <c r="K145" s="74">
        <v>17.79</v>
      </c>
      <c r="L145" s="70">
        <f t="shared" si="25"/>
        <v>9.73</v>
      </c>
      <c r="O145" s="72"/>
    </row>
    <row r="146" spans="1:15">
      <c r="A146" s="73" t="s">
        <v>29</v>
      </c>
      <c r="B146" s="73" t="s">
        <v>33</v>
      </c>
      <c r="C146" s="73" t="s">
        <v>25</v>
      </c>
      <c r="D146" s="73" t="s">
        <v>34</v>
      </c>
      <c r="E146" s="296" t="s">
        <v>32</v>
      </c>
      <c r="F146" s="296"/>
      <c r="G146" s="73" t="s">
        <v>22</v>
      </c>
      <c r="H146" s="33">
        <f t="shared" si="39"/>
        <v>0.35899999999999999</v>
      </c>
      <c r="I146" s="62">
        <v>0.35899999999999999</v>
      </c>
      <c r="J146" s="64">
        <f t="shared" si="40"/>
        <v>10.5488</v>
      </c>
      <c r="K146" s="74">
        <v>13.88</v>
      </c>
      <c r="L146" s="70">
        <f t="shared" si="25"/>
        <v>3.79</v>
      </c>
      <c r="O146" s="72"/>
    </row>
    <row r="147" spans="1:15" ht="25.5">
      <c r="A147" s="73" t="s">
        <v>21</v>
      </c>
      <c r="B147" s="73" t="s">
        <v>180</v>
      </c>
      <c r="C147" s="73" t="s">
        <v>25</v>
      </c>
      <c r="D147" s="73" t="s">
        <v>181</v>
      </c>
      <c r="E147" s="296" t="s">
        <v>90</v>
      </c>
      <c r="F147" s="296"/>
      <c r="G147" s="73" t="s">
        <v>41</v>
      </c>
      <c r="H147" s="33">
        <v>1</v>
      </c>
      <c r="I147" s="62">
        <v>1</v>
      </c>
      <c r="J147" s="33">
        <f t="shared" si="40"/>
        <v>342.59280000000001</v>
      </c>
      <c r="K147" s="74">
        <v>450.78</v>
      </c>
      <c r="L147" s="70">
        <f t="shared" si="25"/>
        <v>342.59</v>
      </c>
      <c r="O147" s="72"/>
    </row>
    <row r="148" spans="1:15" ht="25.5">
      <c r="A148" s="73" t="s">
        <v>21</v>
      </c>
      <c r="B148" s="73" t="s">
        <v>168</v>
      </c>
      <c r="C148" s="73" t="s">
        <v>25</v>
      </c>
      <c r="D148" s="73" t="s">
        <v>169</v>
      </c>
      <c r="E148" s="296" t="s">
        <v>90</v>
      </c>
      <c r="F148" s="296"/>
      <c r="G148" s="73" t="s">
        <v>20</v>
      </c>
      <c r="H148" s="33">
        <v>17.413</v>
      </c>
      <c r="I148" s="62">
        <v>17.413</v>
      </c>
      <c r="J148" s="33">
        <f t="shared" si="40"/>
        <v>8.3600000000000008E-2</v>
      </c>
      <c r="K148" s="74">
        <v>0.11</v>
      </c>
      <c r="L148" s="70">
        <f t="shared" si="25"/>
        <v>1.46</v>
      </c>
      <c r="O148" s="72"/>
    </row>
    <row r="149" spans="1:15" ht="13.5" thickBot="1">
      <c r="A149" s="73" t="s">
        <v>21</v>
      </c>
      <c r="B149" s="73" t="s">
        <v>170</v>
      </c>
      <c r="C149" s="73" t="s">
        <v>25</v>
      </c>
      <c r="D149" s="73" t="s">
        <v>171</v>
      </c>
      <c r="E149" s="296" t="s">
        <v>90</v>
      </c>
      <c r="F149" s="296"/>
      <c r="G149" s="73" t="s">
        <v>20</v>
      </c>
      <c r="H149" s="33">
        <v>0.42399999999999999</v>
      </c>
      <c r="I149" s="62">
        <v>0.42399999999999999</v>
      </c>
      <c r="J149" s="33">
        <f t="shared" si="40"/>
        <v>17.3888</v>
      </c>
      <c r="K149" s="74">
        <v>22.88</v>
      </c>
      <c r="L149" s="70">
        <f t="shared" si="25"/>
        <v>7.37</v>
      </c>
      <c r="O149" s="72"/>
    </row>
    <row r="150" spans="1:15" ht="13.5" thickTop="1">
      <c r="A150" s="32"/>
      <c r="B150" s="32"/>
      <c r="C150" s="32"/>
      <c r="D150" s="32"/>
      <c r="E150" s="32"/>
      <c r="F150" s="32"/>
      <c r="G150" s="32"/>
      <c r="H150" s="32"/>
      <c r="I150" s="59"/>
      <c r="J150" s="32"/>
      <c r="K150" s="59"/>
      <c r="L150" s="32"/>
      <c r="O150" s="72"/>
    </row>
    <row r="151" spans="1:15">
      <c r="A151" s="65" t="s">
        <v>182</v>
      </c>
      <c r="B151" s="65" t="s">
        <v>9</v>
      </c>
      <c r="C151" s="65" t="s">
        <v>10</v>
      </c>
      <c r="D151" s="65" t="s">
        <v>11</v>
      </c>
      <c r="E151" s="294" t="s">
        <v>12</v>
      </c>
      <c r="F151" s="294"/>
      <c r="G151" s="65" t="s">
        <v>13</v>
      </c>
      <c r="H151" s="65" t="s">
        <v>14</v>
      </c>
      <c r="I151" s="66" t="s">
        <v>14</v>
      </c>
      <c r="J151" s="65" t="s">
        <v>15</v>
      </c>
      <c r="K151" s="66" t="s">
        <v>15</v>
      </c>
      <c r="L151" s="65" t="s">
        <v>16</v>
      </c>
      <c r="O151" s="72"/>
    </row>
    <row r="152" spans="1:15" ht="38.25">
      <c r="A152" s="67" t="s">
        <v>17</v>
      </c>
      <c r="B152" s="67" t="s">
        <v>183</v>
      </c>
      <c r="C152" s="67" t="s">
        <v>25</v>
      </c>
      <c r="D152" s="67" t="s">
        <v>184</v>
      </c>
      <c r="E152" s="295" t="s">
        <v>165</v>
      </c>
      <c r="F152" s="295"/>
      <c r="G152" s="67" t="s">
        <v>20</v>
      </c>
      <c r="H152" s="68">
        <v>1</v>
      </c>
      <c r="I152" s="69">
        <v>1</v>
      </c>
      <c r="J152" s="70">
        <f>SUM(L153:L157)</f>
        <v>529.61</v>
      </c>
      <c r="K152" s="71">
        <v>696.85</v>
      </c>
      <c r="L152" s="70">
        <f t="shared" si="25"/>
        <v>529.61</v>
      </c>
      <c r="O152" s="72"/>
    </row>
    <row r="153" spans="1:15" ht="25.5">
      <c r="A153" s="73" t="s">
        <v>29</v>
      </c>
      <c r="B153" s="73" t="s">
        <v>185</v>
      </c>
      <c r="C153" s="73" t="s">
        <v>25</v>
      </c>
      <c r="D153" s="73" t="s">
        <v>186</v>
      </c>
      <c r="E153" s="296" t="s">
        <v>32</v>
      </c>
      <c r="F153" s="296"/>
      <c r="G153" s="73" t="s">
        <v>28</v>
      </c>
      <c r="H153" s="33">
        <v>2.2599999999999999E-2</v>
      </c>
      <c r="I153" s="62">
        <v>2.2599999999999999E-2</v>
      </c>
      <c r="J153" s="33">
        <f t="shared" ref="J153:J157" si="41">K153*(1-$M$14)</f>
        <v>391.24799999999999</v>
      </c>
      <c r="K153" s="74">
        <v>514.79999999999995</v>
      </c>
      <c r="L153" s="70">
        <f t="shared" si="25"/>
        <v>8.84</v>
      </c>
      <c r="O153" s="72"/>
    </row>
    <row r="154" spans="1:15">
      <c r="A154" s="73" t="s">
        <v>29</v>
      </c>
      <c r="B154" s="73" t="s">
        <v>187</v>
      </c>
      <c r="C154" s="73" t="s">
        <v>25</v>
      </c>
      <c r="D154" s="73" t="s">
        <v>188</v>
      </c>
      <c r="E154" s="296" t="s">
        <v>32</v>
      </c>
      <c r="F154" s="296"/>
      <c r="G154" s="73" t="s">
        <v>22</v>
      </c>
      <c r="H154" s="33">
        <f t="shared" ref="H154:H156" si="42">I154</f>
        <v>0.29399999999999998</v>
      </c>
      <c r="I154" s="62">
        <v>0.29399999999999998</v>
      </c>
      <c r="J154" s="64">
        <f t="shared" si="41"/>
        <v>12.798400000000001</v>
      </c>
      <c r="K154" s="74">
        <v>16.84</v>
      </c>
      <c r="L154" s="70">
        <f t="shared" ref="L154:L213" si="43">ROUND(H154*J154,2)</f>
        <v>3.76</v>
      </c>
      <c r="O154" s="72"/>
    </row>
    <row r="155" spans="1:15">
      <c r="A155" s="73" t="s">
        <v>29</v>
      </c>
      <c r="B155" s="73" t="s">
        <v>33</v>
      </c>
      <c r="C155" s="73" t="s">
        <v>25</v>
      </c>
      <c r="D155" s="73" t="s">
        <v>34</v>
      </c>
      <c r="E155" s="296" t="s">
        <v>32</v>
      </c>
      <c r="F155" s="296"/>
      <c r="G155" s="73" t="s">
        <v>22</v>
      </c>
      <c r="H155" s="33">
        <f t="shared" si="42"/>
        <v>1.0780000000000001</v>
      </c>
      <c r="I155" s="62">
        <v>1.0780000000000001</v>
      </c>
      <c r="J155" s="64">
        <f t="shared" si="41"/>
        <v>10.5488</v>
      </c>
      <c r="K155" s="74">
        <v>13.88</v>
      </c>
      <c r="L155" s="70">
        <f t="shared" si="43"/>
        <v>11.37</v>
      </c>
      <c r="O155" s="72"/>
    </row>
    <row r="156" spans="1:15">
      <c r="A156" s="73" t="s">
        <v>29</v>
      </c>
      <c r="B156" s="73" t="s">
        <v>30</v>
      </c>
      <c r="C156" s="73" t="s">
        <v>25</v>
      </c>
      <c r="D156" s="73" t="s">
        <v>31</v>
      </c>
      <c r="E156" s="296" t="s">
        <v>32</v>
      </c>
      <c r="F156" s="296"/>
      <c r="G156" s="73" t="s">
        <v>22</v>
      </c>
      <c r="H156" s="33">
        <f t="shared" si="42"/>
        <v>1.865</v>
      </c>
      <c r="I156" s="62">
        <v>1.865</v>
      </c>
      <c r="J156" s="64">
        <f t="shared" si="41"/>
        <v>13.520399999999999</v>
      </c>
      <c r="K156" s="74">
        <v>17.79</v>
      </c>
      <c r="L156" s="70">
        <f t="shared" si="43"/>
        <v>25.22</v>
      </c>
      <c r="O156" s="72"/>
    </row>
    <row r="157" spans="1:15" ht="39" thickBot="1">
      <c r="A157" s="73" t="s">
        <v>21</v>
      </c>
      <c r="B157" s="73" t="s">
        <v>189</v>
      </c>
      <c r="C157" s="73" t="s">
        <v>25</v>
      </c>
      <c r="D157" s="73" t="s">
        <v>190</v>
      </c>
      <c r="E157" s="296" t="s">
        <v>90</v>
      </c>
      <c r="F157" s="296"/>
      <c r="G157" s="73" t="s">
        <v>20</v>
      </c>
      <c r="H157" s="33">
        <v>1</v>
      </c>
      <c r="I157" s="62">
        <v>1</v>
      </c>
      <c r="J157" s="33">
        <f t="shared" si="41"/>
        <v>480.41879999999998</v>
      </c>
      <c r="K157" s="74">
        <v>632.13</v>
      </c>
      <c r="L157" s="70">
        <f t="shared" si="43"/>
        <v>480.42</v>
      </c>
      <c r="O157" s="72"/>
    </row>
    <row r="158" spans="1:15" ht="13.5" thickTop="1">
      <c r="A158" s="32"/>
      <c r="B158" s="32"/>
      <c r="C158" s="32"/>
      <c r="D158" s="32"/>
      <c r="E158" s="32"/>
      <c r="F158" s="32"/>
      <c r="G158" s="32"/>
      <c r="H158" s="32"/>
      <c r="I158" s="59"/>
      <c r="J158" s="32"/>
      <c r="K158" s="59"/>
      <c r="L158" s="32"/>
      <c r="O158" s="72"/>
    </row>
    <row r="159" spans="1:15">
      <c r="A159" s="65" t="s">
        <v>191</v>
      </c>
      <c r="B159" s="65" t="s">
        <v>9</v>
      </c>
      <c r="C159" s="65" t="s">
        <v>10</v>
      </c>
      <c r="D159" s="65" t="s">
        <v>11</v>
      </c>
      <c r="E159" s="294" t="s">
        <v>12</v>
      </c>
      <c r="F159" s="294"/>
      <c r="G159" s="65" t="s">
        <v>13</v>
      </c>
      <c r="H159" s="65" t="s">
        <v>14</v>
      </c>
      <c r="I159" s="66" t="s">
        <v>14</v>
      </c>
      <c r="J159" s="65" t="s">
        <v>15</v>
      </c>
      <c r="K159" s="66" t="s">
        <v>15</v>
      </c>
      <c r="L159" s="65" t="s">
        <v>16</v>
      </c>
      <c r="O159" s="72"/>
    </row>
    <row r="160" spans="1:15" ht="25.5">
      <c r="A160" s="67" t="s">
        <v>17</v>
      </c>
      <c r="B160" s="67" t="s">
        <v>192</v>
      </c>
      <c r="C160" s="67" t="s">
        <v>25</v>
      </c>
      <c r="D160" s="67" t="s">
        <v>193</v>
      </c>
      <c r="E160" s="295" t="s">
        <v>165</v>
      </c>
      <c r="F160" s="295"/>
      <c r="G160" s="67" t="s">
        <v>20</v>
      </c>
      <c r="H160" s="68">
        <v>1</v>
      </c>
      <c r="I160" s="69">
        <v>1</v>
      </c>
      <c r="J160" s="70">
        <f>SUM(L161:L163)</f>
        <v>73.460000000000008</v>
      </c>
      <c r="K160" s="71">
        <v>96.66</v>
      </c>
      <c r="L160" s="70">
        <f t="shared" si="43"/>
        <v>73.459999999999994</v>
      </c>
      <c r="O160" s="72"/>
    </row>
    <row r="161" spans="1:15">
      <c r="A161" s="73" t="s">
        <v>29</v>
      </c>
      <c r="B161" s="73" t="s">
        <v>187</v>
      </c>
      <c r="C161" s="73" t="s">
        <v>25</v>
      </c>
      <c r="D161" s="73" t="s">
        <v>188</v>
      </c>
      <c r="E161" s="296" t="s">
        <v>32</v>
      </c>
      <c r="F161" s="296"/>
      <c r="G161" s="73" t="s">
        <v>22</v>
      </c>
      <c r="H161" s="33">
        <f t="shared" ref="H161:H162" si="44">I161</f>
        <v>0.76600000000000001</v>
      </c>
      <c r="I161" s="62">
        <v>0.76600000000000001</v>
      </c>
      <c r="J161" s="64">
        <f t="shared" ref="J161:J163" si="45">K161*(1-$M$14)</f>
        <v>12.798400000000001</v>
      </c>
      <c r="K161" s="74">
        <v>16.84</v>
      </c>
      <c r="L161" s="70">
        <f t="shared" si="43"/>
        <v>9.8000000000000007</v>
      </c>
      <c r="O161" s="72"/>
    </row>
    <row r="162" spans="1:15">
      <c r="A162" s="73" t="s">
        <v>29</v>
      </c>
      <c r="B162" s="73" t="s">
        <v>33</v>
      </c>
      <c r="C162" s="73" t="s">
        <v>25</v>
      </c>
      <c r="D162" s="73" t="s">
        <v>34</v>
      </c>
      <c r="E162" s="296" t="s">
        <v>32</v>
      </c>
      <c r="F162" s="296"/>
      <c r="G162" s="73" t="s">
        <v>22</v>
      </c>
      <c r="H162" s="33">
        <f t="shared" si="44"/>
        <v>0.38400000000000001</v>
      </c>
      <c r="I162" s="62">
        <v>0.38400000000000001</v>
      </c>
      <c r="J162" s="64">
        <f t="shared" si="45"/>
        <v>10.5488</v>
      </c>
      <c r="K162" s="74">
        <v>13.88</v>
      </c>
      <c r="L162" s="70">
        <f t="shared" si="43"/>
        <v>4.05</v>
      </c>
      <c r="O162" s="72"/>
    </row>
    <row r="163" spans="1:15" ht="39" thickBot="1">
      <c r="A163" s="73" t="s">
        <v>21</v>
      </c>
      <c r="B163" s="73" t="s">
        <v>194</v>
      </c>
      <c r="C163" s="73" t="s">
        <v>25</v>
      </c>
      <c r="D163" s="73" t="s">
        <v>195</v>
      </c>
      <c r="E163" s="296" t="s">
        <v>90</v>
      </c>
      <c r="F163" s="296"/>
      <c r="G163" s="73" t="s">
        <v>196</v>
      </c>
      <c r="H163" s="33">
        <v>1</v>
      </c>
      <c r="I163" s="62">
        <v>1</v>
      </c>
      <c r="J163" s="33">
        <f t="shared" si="45"/>
        <v>59.606800000000007</v>
      </c>
      <c r="K163" s="74">
        <v>78.430000000000007</v>
      </c>
      <c r="L163" s="70">
        <f t="shared" si="43"/>
        <v>59.61</v>
      </c>
      <c r="O163" s="72"/>
    </row>
    <row r="164" spans="1:15" ht="13.5" thickTop="1">
      <c r="A164" s="32"/>
      <c r="B164" s="32"/>
      <c r="C164" s="32"/>
      <c r="D164" s="32"/>
      <c r="E164" s="32"/>
      <c r="F164" s="32"/>
      <c r="G164" s="32"/>
      <c r="H164" s="32"/>
      <c r="I164" s="59"/>
      <c r="J164" s="32"/>
      <c r="K164" s="59"/>
      <c r="L164" s="32"/>
      <c r="O164" s="72"/>
    </row>
    <row r="165" spans="1:15">
      <c r="A165" s="65" t="s">
        <v>197</v>
      </c>
      <c r="B165" s="65" t="s">
        <v>9</v>
      </c>
      <c r="C165" s="65" t="s">
        <v>10</v>
      </c>
      <c r="D165" s="65" t="s">
        <v>11</v>
      </c>
      <c r="E165" s="294" t="s">
        <v>12</v>
      </c>
      <c r="F165" s="294"/>
      <c r="G165" s="65" t="s">
        <v>13</v>
      </c>
      <c r="H165" s="65" t="s">
        <v>14</v>
      </c>
      <c r="I165" s="66" t="s">
        <v>14</v>
      </c>
      <c r="J165" s="65" t="s">
        <v>15</v>
      </c>
      <c r="K165" s="66" t="s">
        <v>15</v>
      </c>
      <c r="L165" s="65" t="s">
        <v>16</v>
      </c>
      <c r="O165" s="72"/>
    </row>
    <row r="166" spans="1:15" ht="25.5">
      <c r="A166" s="67" t="s">
        <v>17</v>
      </c>
      <c r="B166" s="67" t="s">
        <v>198</v>
      </c>
      <c r="C166" s="67" t="s">
        <v>25</v>
      </c>
      <c r="D166" s="67" t="s">
        <v>199</v>
      </c>
      <c r="E166" s="295" t="s">
        <v>165</v>
      </c>
      <c r="F166" s="295"/>
      <c r="G166" s="67" t="s">
        <v>20</v>
      </c>
      <c r="H166" s="68">
        <v>1</v>
      </c>
      <c r="I166" s="69">
        <v>1</v>
      </c>
      <c r="J166" s="70">
        <f>SUM(L167:L169)</f>
        <v>51.08</v>
      </c>
      <c r="K166" s="71">
        <v>67.209999999999994</v>
      </c>
      <c r="L166" s="70">
        <f t="shared" si="43"/>
        <v>51.08</v>
      </c>
      <c r="O166" s="72"/>
    </row>
    <row r="167" spans="1:15">
      <c r="A167" s="73" t="s">
        <v>29</v>
      </c>
      <c r="B167" s="73" t="s">
        <v>187</v>
      </c>
      <c r="C167" s="73" t="s">
        <v>25</v>
      </c>
      <c r="D167" s="73" t="s">
        <v>188</v>
      </c>
      <c r="E167" s="296" t="s">
        <v>32</v>
      </c>
      <c r="F167" s="296"/>
      <c r="G167" s="73" t="s">
        <v>22</v>
      </c>
      <c r="H167" s="33">
        <f t="shared" ref="H167:H168" si="46">I167</f>
        <v>0.76649999999999996</v>
      </c>
      <c r="I167" s="62">
        <v>0.76649999999999996</v>
      </c>
      <c r="J167" s="64">
        <f t="shared" ref="J167:J169" si="47">K167*(1-$M$14)</f>
        <v>12.798400000000001</v>
      </c>
      <c r="K167" s="74">
        <v>16.84</v>
      </c>
      <c r="L167" s="70">
        <f t="shared" si="43"/>
        <v>9.81</v>
      </c>
      <c r="O167" s="72"/>
    </row>
    <row r="168" spans="1:15">
      <c r="A168" s="73" t="s">
        <v>29</v>
      </c>
      <c r="B168" s="73" t="s">
        <v>33</v>
      </c>
      <c r="C168" s="73" t="s">
        <v>25</v>
      </c>
      <c r="D168" s="73" t="s">
        <v>34</v>
      </c>
      <c r="E168" s="296" t="s">
        <v>32</v>
      </c>
      <c r="F168" s="296"/>
      <c r="G168" s="73" t="s">
        <v>22</v>
      </c>
      <c r="H168" s="33">
        <f t="shared" si="46"/>
        <v>0.38400000000000001</v>
      </c>
      <c r="I168" s="62">
        <v>0.38400000000000001</v>
      </c>
      <c r="J168" s="64">
        <f t="shared" si="47"/>
        <v>10.5488</v>
      </c>
      <c r="K168" s="74">
        <v>13.88</v>
      </c>
      <c r="L168" s="70">
        <f t="shared" si="43"/>
        <v>4.05</v>
      </c>
      <c r="O168" s="72"/>
    </row>
    <row r="169" spans="1:15" ht="39" thickBot="1">
      <c r="A169" s="73" t="s">
        <v>21</v>
      </c>
      <c r="B169" s="73" t="s">
        <v>200</v>
      </c>
      <c r="C169" s="73" t="s">
        <v>25</v>
      </c>
      <c r="D169" s="73" t="s">
        <v>201</v>
      </c>
      <c r="E169" s="296" t="s">
        <v>90</v>
      </c>
      <c r="F169" s="296"/>
      <c r="G169" s="73" t="s">
        <v>196</v>
      </c>
      <c r="H169" s="33">
        <v>1</v>
      </c>
      <c r="I169" s="62">
        <v>1</v>
      </c>
      <c r="J169" s="33">
        <f t="shared" si="47"/>
        <v>37.224799999999995</v>
      </c>
      <c r="K169" s="74">
        <v>48.98</v>
      </c>
      <c r="L169" s="70">
        <f t="shared" si="43"/>
        <v>37.22</v>
      </c>
      <c r="O169" s="72"/>
    </row>
    <row r="170" spans="1:15" ht="13.5" thickTop="1">
      <c r="A170" s="32"/>
      <c r="B170" s="32"/>
      <c r="C170" s="32"/>
      <c r="D170" s="32"/>
      <c r="E170" s="32"/>
      <c r="F170" s="32"/>
      <c r="G170" s="32"/>
      <c r="H170" s="32"/>
      <c r="I170" s="59"/>
      <c r="J170" s="32"/>
      <c r="K170" s="59"/>
      <c r="L170" s="32"/>
      <c r="O170" s="72"/>
    </row>
    <row r="171" spans="1:15">
      <c r="A171" s="65" t="s">
        <v>205</v>
      </c>
      <c r="B171" s="65" t="s">
        <v>9</v>
      </c>
      <c r="C171" s="65" t="s">
        <v>10</v>
      </c>
      <c r="D171" s="65" t="s">
        <v>11</v>
      </c>
      <c r="E171" s="294" t="s">
        <v>12</v>
      </c>
      <c r="F171" s="294"/>
      <c r="G171" s="65" t="s">
        <v>13</v>
      </c>
      <c r="H171" s="65" t="s">
        <v>14</v>
      </c>
      <c r="I171" s="66" t="s">
        <v>14</v>
      </c>
      <c r="J171" s="65" t="s">
        <v>15</v>
      </c>
      <c r="K171" s="66" t="s">
        <v>15</v>
      </c>
      <c r="L171" s="65" t="s">
        <v>16</v>
      </c>
      <c r="O171" s="72"/>
    </row>
    <row r="172" spans="1:15" ht="38.25">
      <c r="A172" s="67" t="s">
        <v>17</v>
      </c>
      <c r="B172" s="67" t="s">
        <v>206</v>
      </c>
      <c r="C172" s="67" t="s">
        <v>25</v>
      </c>
      <c r="D172" s="67" t="s">
        <v>207</v>
      </c>
      <c r="E172" s="295" t="s">
        <v>208</v>
      </c>
      <c r="F172" s="295"/>
      <c r="G172" s="67" t="s">
        <v>41</v>
      </c>
      <c r="H172" s="68">
        <v>1</v>
      </c>
      <c r="I172" s="69">
        <v>1</v>
      </c>
      <c r="J172" s="70">
        <f>SUM(L173:L178)</f>
        <v>33.58</v>
      </c>
      <c r="K172" s="71">
        <v>44.19</v>
      </c>
      <c r="L172" s="70">
        <f t="shared" si="43"/>
        <v>33.58</v>
      </c>
      <c r="O172" s="72"/>
    </row>
    <row r="173" spans="1:15" ht="25.5">
      <c r="A173" s="73" t="s">
        <v>29</v>
      </c>
      <c r="B173" s="73" t="s">
        <v>209</v>
      </c>
      <c r="C173" s="73" t="s">
        <v>25</v>
      </c>
      <c r="D173" s="73" t="s">
        <v>210</v>
      </c>
      <c r="E173" s="296" t="s">
        <v>77</v>
      </c>
      <c r="F173" s="296"/>
      <c r="G173" s="73" t="s">
        <v>81</v>
      </c>
      <c r="H173" s="33">
        <v>9.4000000000000004E-3</v>
      </c>
      <c r="I173" s="62">
        <v>9.4000000000000004E-3</v>
      </c>
      <c r="J173" s="33">
        <f t="shared" ref="J173:J178" si="48">K173*(1-$M$14)</f>
        <v>15.8004</v>
      </c>
      <c r="K173" s="74">
        <v>20.79</v>
      </c>
      <c r="L173" s="70">
        <f t="shared" si="43"/>
        <v>0.15</v>
      </c>
      <c r="O173" s="72"/>
    </row>
    <row r="174" spans="1:15" ht="25.5">
      <c r="A174" s="73" t="s">
        <v>29</v>
      </c>
      <c r="B174" s="73" t="s">
        <v>211</v>
      </c>
      <c r="C174" s="73" t="s">
        <v>25</v>
      </c>
      <c r="D174" s="73" t="s">
        <v>212</v>
      </c>
      <c r="E174" s="296" t="s">
        <v>77</v>
      </c>
      <c r="F174" s="296"/>
      <c r="G174" s="73" t="s">
        <v>78</v>
      </c>
      <c r="H174" s="33">
        <v>6.7999999999999996E-3</v>
      </c>
      <c r="I174" s="62">
        <v>6.7999999999999996E-3</v>
      </c>
      <c r="J174" s="33">
        <f t="shared" si="48"/>
        <v>16.461600000000001</v>
      </c>
      <c r="K174" s="74">
        <v>21.66</v>
      </c>
      <c r="L174" s="70">
        <f t="shared" si="43"/>
        <v>0.11</v>
      </c>
      <c r="O174" s="72"/>
    </row>
    <row r="175" spans="1:15">
      <c r="A175" s="73" t="s">
        <v>29</v>
      </c>
      <c r="B175" s="73" t="s">
        <v>213</v>
      </c>
      <c r="C175" s="73" t="s">
        <v>25</v>
      </c>
      <c r="D175" s="73" t="s">
        <v>214</v>
      </c>
      <c r="E175" s="296" t="s">
        <v>32</v>
      </c>
      <c r="F175" s="296"/>
      <c r="G175" s="73" t="s">
        <v>22</v>
      </c>
      <c r="H175" s="33">
        <f t="shared" ref="H175:H176" si="49">I175</f>
        <v>0.21099999999999999</v>
      </c>
      <c r="I175" s="62">
        <v>0.21099999999999999</v>
      </c>
      <c r="J175" s="64">
        <f t="shared" si="48"/>
        <v>14.0296</v>
      </c>
      <c r="K175" s="74">
        <v>18.46</v>
      </c>
      <c r="L175" s="70">
        <f t="shared" si="43"/>
        <v>2.96</v>
      </c>
      <c r="O175" s="72"/>
    </row>
    <row r="176" spans="1:15">
      <c r="A176" s="73" t="s">
        <v>29</v>
      </c>
      <c r="B176" s="73" t="s">
        <v>33</v>
      </c>
      <c r="C176" s="73" t="s">
        <v>25</v>
      </c>
      <c r="D176" s="73" t="s">
        <v>34</v>
      </c>
      <c r="E176" s="296" t="s">
        <v>32</v>
      </c>
      <c r="F176" s="296"/>
      <c r="G176" s="73" t="s">
        <v>22</v>
      </c>
      <c r="H176" s="33">
        <f t="shared" si="49"/>
        <v>0.106</v>
      </c>
      <c r="I176" s="62">
        <v>0.106</v>
      </c>
      <c r="J176" s="64">
        <f t="shared" si="48"/>
        <v>10.5488</v>
      </c>
      <c r="K176" s="74">
        <v>13.88</v>
      </c>
      <c r="L176" s="70">
        <f t="shared" si="43"/>
        <v>1.1200000000000001</v>
      </c>
      <c r="O176" s="72"/>
    </row>
    <row r="177" spans="1:15" ht="25.5">
      <c r="A177" s="73" t="s">
        <v>21</v>
      </c>
      <c r="B177" s="73" t="s">
        <v>215</v>
      </c>
      <c r="C177" s="73" t="s">
        <v>25</v>
      </c>
      <c r="D177" s="73" t="s">
        <v>216</v>
      </c>
      <c r="E177" s="296" t="s">
        <v>90</v>
      </c>
      <c r="F177" s="296"/>
      <c r="G177" s="73" t="s">
        <v>151</v>
      </c>
      <c r="H177" s="33">
        <v>7.0000000000000001E-3</v>
      </c>
      <c r="I177" s="62">
        <v>7.0000000000000001E-3</v>
      </c>
      <c r="J177" s="33">
        <f t="shared" si="48"/>
        <v>84.648799999999994</v>
      </c>
      <c r="K177" s="74">
        <v>111.38</v>
      </c>
      <c r="L177" s="70">
        <f t="shared" si="43"/>
        <v>0.59</v>
      </c>
      <c r="O177" s="72"/>
    </row>
    <row r="178" spans="1:15" ht="26.25" thickBot="1">
      <c r="A178" s="73" t="s">
        <v>21</v>
      </c>
      <c r="B178" s="73" t="s">
        <v>217</v>
      </c>
      <c r="C178" s="73" t="s">
        <v>25</v>
      </c>
      <c r="D178" s="73" t="s">
        <v>218</v>
      </c>
      <c r="E178" s="296" t="s">
        <v>90</v>
      </c>
      <c r="F178" s="296"/>
      <c r="G178" s="73" t="s">
        <v>92</v>
      </c>
      <c r="H178" s="33">
        <v>4.3330000000000002</v>
      </c>
      <c r="I178" s="62">
        <v>4.3330000000000002</v>
      </c>
      <c r="J178" s="33">
        <f t="shared" si="48"/>
        <v>6.6119999999999992</v>
      </c>
      <c r="K178" s="74">
        <v>8.6999999999999993</v>
      </c>
      <c r="L178" s="70">
        <f t="shared" si="43"/>
        <v>28.65</v>
      </c>
      <c r="O178" s="72"/>
    </row>
    <row r="179" spans="1:15" ht="13.5" thickTop="1">
      <c r="A179" s="32"/>
      <c r="B179" s="32"/>
      <c r="C179" s="32"/>
      <c r="D179" s="32"/>
      <c r="E179" s="32"/>
      <c r="F179" s="32"/>
      <c r="G179" s="32"/>
      <c r="H179" s="32"/>
      <c r="I179" s="59"/>
      <c r="J179" s="32"/>
      <c r="K179" s="59"/>
      <c r="L179" s="32"/>
      <c r="O179" s="72"/>
    </row>
    <row r="180" spans="1:15">
      <c r="A180" s="65" t="s">
        <v>219</v>
      </c>
      <c r="B180" s="65" t="s">
        <v>9</v>
      </c>
      <c r="C180" s="65" t="s">
        <v>10</v>
      </c>
      <c r="D180" s="65" t="s">
        <v>11</v>
      </c>
      <c r="E180" s="294" t="s">
        <v>12</v>
      </c>
      <c r="F180" s="294"/>
      <c r="G180" s="65" t="s">
        <v>13</v>
      </c>
      <c r="H180" s="65" t="s">
        <v>14</v>
      </c>
      <c r="I180" s="66" t="s">
        <v>14</v>
      </c>
      <c r="J180" s="65" t="s">
        <v>15</v>
      </c>
      <c r="K180" s="66" t="s">
        <v>15</v>
      </c>
      <c r="L180" s="65" t="s">
        <v>16</v>
      </c>
      <c r="O180" s="72"/>
    </row>
    <row r="181" spans="1:15" ht="25.5">
      <c r="A181" s="67" t="s">
        <v>17</v>
      </c>
      <c r="B181" s="67" t="s">
        <v>220</v>
      </c>
      <c r="C181" s="67" t="s">
        <v>25</v>
      </c>
      <c r="D181" s="67" t="s">
        <v>221</v>
      </c>
      <c r="E181" s="295" t="s">
        <v>208</v>
      </c>
      <c r="F181" s="295"/>
      <c r="G181" s="67" t="s">
        <v>41</v>
      </c>
      <c r="H181" s="68">
        <v>1</v>
      </c>
      <c r="I181" s="69">
        <v>1</v>
      </c>
      <c r="J181" s="70">
        <f>SUM(L182:L187)</f>
        <v>168.21</v>
      </c>
      <c r="K181" s="71">
        <v>221.33</v>
      </c>
      <c r="L181" s="70">
        <f t="shared" si="43"/>
        <v>168.21</v>
      </c>
      <c r="O181" s="72"/>
    </row>
    <row r="182" spans="1:15" ht="25.5">
      <c r="A182" s="73" t="s">
        <v>29</v>
      </c>
      <c r="B182" s="73" t="s">
        <v>209</v>
      </c>
      <c r="C182" s="73" t="s">
        <v>25</v>
      </c>
      <c r="D182" s="73" t="s">
        <v>210</v>
      </c>
      <c r="E182" s="296" t="s">
        <v>77</v>
      </c>
      <c r="F182" s="296"/>
      <c r="G182" s="73" t="s">
        <v>81</v>
      </c>
      <c r="H182" s="33">
        <v>1.1999999999999999E-3</v>
      </c>
      <c r="I182" s="62">
        <v>1.1999999999999999E-3</v>
      </c>
      <c r="J182" s="33">
        <f t="shared" ref="J182:J187" si="50">K182*(1-$M$14)</f>
        <v>15.8004</v>
      </c>
      <c r="K182" s="74">
        <v>20.79</v>
      </c>
      <c r="L182" s="70">
        <f t="shared" si="43"/>
        <v>0.02</v>
      </c>
      <c r="O182" s="72"/>
    </row>
    <row r="183" spans="1:15" ht="25.5">
      <c r="A183" s="73" t="s">
        <v>29</v>
      </c>
      <c r="B183" s="73" t="s">
        <v>211</v>
      </c>
      <c r="C183" s="73" t="s">
        <v>25</v>
      </c>
      <c r="D183" s="73" t="s">
        <v>212</v>
      </c>
      <c r="E183" s="296" t="s">
        <v>77</v>
      </c>
      <c r="F183" s="296"/>
      <c r="G183" s="73" t="s">
        <v>78</v>
      </c>
      <c r="H183" s="33">
        <v>8.9999999999999998E-4</v>
      </c>
      <c r="I183" s="62">
        <v>8.9999999999999998E-4</v>
      </c>
      <c r="J183" s="33">
        <f t="shared" si="50"/>
        <v>16.461600000000001</v>
      </c>
      <c r="K183" s="74">
        <v>21.66</v>
      </c>
      <c r="L183" s="70">
        <f t="shared" si="43"/>
        <v>0.01</v>
      </c>
      <c r="O183" s="72"/>
    </row>
    <row r="184" spans="1:15">
      <c r="A184" s="73" t="s">
        <v>29</v>
      </c>
      <c r="B184" s="73" t="s">
        <v>66</v>
      </c>
      <c r="C184" s="73" t="s">
        <v>25</v>
      </c>
      <c r="D184" s="73" t="s">
        <v>67</v>
      </c>
      <c r="E184" s="296" t="s">
        <v>32</v>
      </c>
      <c r="F184" s="296"/>
      <c r="G184" s="73" t="s">
        <v>22</v>
      </c>
      <c r="H184" s="33">
        <f t="shared" ref="H184:H185" si="51">I184</f>
        <v>5.5E-2</v>
      </c>
      <c r="I184" s="62">
        <v>5.5E-2</v>
      </c>
      <c r="J184" s="64">
        <f t="shared" si="50"/>
        <v>15.291200000000002</v>
      </c>
      <c r="K184" s="74">
        <v>20.12</v>
      </c>
      <c r="L184" s="70">
        <f t="shared" si="43"/>
        <v>0.84</v>
      </c>
      <c r="O184" s="72"/>
    </row>
    <row r="185" spans="1:15">
      <c r="A185" s="73" t="s">
        <v>29</v>
      </c>
      <c r="B185" s="73" t="s">
        <v>33</v>
      </c>
      <c r="C185" s="73" t="s">
        <v>25</v>
      </c>
      <c r="D185" s="73" t="s">
        <v>34</v>
      </c>
      <c r="E185" s="296" t="s">
        <v>32</v>
      </c>
      <c r="F185" s="296"/>
      <c r="G185" s="73" t="s">
        <v>22</v>
      </c>
      <c r="H185" s="33">
        <f t="shared" si="51"/>
        <v>6.2E-2</v>
      </c>
      <c r="I185" s="62">
        <v>6.2E-2</v>
      </c>
      <c r="J185" s="64">
        <f t="shared" si="50"/>
        <v>10.5488</v>
      </c>
      <c r="K185" s="74">
        <v>13.88</v>
      </c>
      <c r="L185" s="70">
        <f t="shared" si="43"/>
        <v>0.65</v>
      </c>
      <c r="O185" s="72"/>
    </row>
    <row r="186" spans="1:15" ht="25.5">
      <c r="A186" s="73" t="s">
        <v>21</v>
      </c>
      <c r="B186" s="73" t="s">
        <v>222</v>
      </c>
      <c r="C186" s="73" t="s">
        <v>25</v>
      </c>
      <c r="D186" s="73" t="s">
        <v>223</v>
      </c>
      <c r="E186" s="296" t="s">
        <v>90</v>
      </c>
      <c r="F186" s="296"/>
      <c r="G186" s="73" t="s">
        <v>196</v>
      </c>
      <c r="H186" s="33">
        <v>4.1500000000000004</v>
      </c>
      <c r="I186" s="62">
        <v>4.1500000000000004</v>
      </c>
      <c r="J186" s="33">
        <f t="shared" si="50"/>
        <v>0.79800000000000004</v>
      </c>
      <c r="K186" s="74">
        <v>1.05</v>
      </c>
      <c r="L186" s="70">
        <f t="shared" si="43"/>
        <v>3.31</v>
      </c>
      <c r="O186" s="72"/>
    </row>
    <row r="187" spans="1:15" ht="39" thickBot="1">
      <c r="A187" s="73" t="s">
        <v>21</v>
      </c>
      <c r="B187" s="73" t="s">
        <v>224</v>
      </c>
      <c r="C187" s="73" t="s">
        <v>25</v>
      </c>
      <c r="D187" s="73" t="s">
        <v>225</v>
      </c>
      <c r="E187" s="296" t="s">
        <v>90</v>
      </c>
      <c r="F187" s="296"/>
      <c r="G187" s="73" t="s">
        <v>41</v>
      </c>
      <c r="H187" s="33">
        <v>1.1459999999999999</v>
      </c>
      <c r="I187" s="62">
        <v>1.1459999999999999</v>
      </c>
      <c r="J187" s="33">
        <f t="shared" si="50"/>
        <v>142.5684</v>
      </c>
      <c r="K187" s="74">
        <v>187.59</v>
      </c>
      <c r="L187" s="70">
        <f t="shared" si="43"/>
        <v>163.38</v>
      </c>
      <c r="O187" s="72"/>
    </row>
    <row r="188" spans="1:15" ht="13.5" thickTop="1">
      <c r="A188" s="32"/>
      <c r="B188" s="32"/>
      <c r="C188" s="32"/>
      <c r="D188" s="32"/>
      <c r="E188" s="32"/>
      <c r="F188" s="32"/>
      <c r="G188" s="32"/>
      <c r="H188" s="32"/>
      <c r="I188" s="59"/>
      <c r="J188" s="32"/>
      <c r="K188" s="59"/>
      <c r="L188" s="32"/>
      <c r="O188" s="72"/>
    </row>
    <row r="189" spans="1:15" s="173" customFormat="1">
      <c r="A189" s="170" t="s">
        <v>229</v>
      </c>
      <c r="B189" s="170" t="s">
        <v>9</v>
      </c>
      <c r="C189" s="170" t="s">
        <v>10</v>
      </c>
      <c r="D189" s="170" t="s">
        <v>11</v>
      </c>
      <c r="E189" s="297" t="s">
        <v>12</v>
      </c>
      <c r="F189" s="297"/>
      <c r="G189" s="170" t="s">
        <v>13</v>
      </c>
      <c r="H189" s="170" t="s">
        <v>14</v>
      </c>
      <c r="I189" s="170" t="s">
        <v>14</v>
      </c>
      <c r="J189" s="170" t="s">
        <v>15</v>
      </c>
      <c r="K189" s="170" t="s">
        <v>15</v>
      </c>
      <c r="L189" s="170" t="s">
        <v>16</v>
      </c>
      <c r="N189" s="207"/>
      <c r="O189" s="208"/>
    </row>
    <row r="190" spans="1:15" s="173" customFormat="1" ht="25.5">
      <c r="A190" s="209" t="s">
        <v>17</v>
      </c>
      <c r="B190" s="209" t="s">
        <v>230</v>
      </c>
      <c r="C190" s="209" t="s">
        <v>25</v>
      </c>
      <c r="D190" s="209" t="s">
        <v>231</v>
      </c>
      <c r="E190" s="298" t="s">
        <v>232</v>
      </c>
      <c r="F190" s="298"/>
      <c r="G190" s="209" t="s">
        <v>41</v>
      </c>
      <c r="H190" s="210">
        <v>1</v>
      </c>
      <c r="I190" s="210">
        <v>1</v>
      </c>
      <c r="J190" s="171">
        <f>SUM(L191:L201)</f>
        <v>45.33</v>
      </c>
      <c r="K190" s="171">
        <v>59.64</v>
      </c>
      <c r="L190" s="171">
        <f t="shared" si="43"/>
        <v>45.33</v>
      </c>
      <c r="N190" s="207"/>
      <c r="O190" s="208"/>
    </row>
    <row r="191" spans="1:15" s="173" customFormat="1">
      <c r="A191" s="211" t="s">
        <v>29</v>
      </c>
      <c r="B191" s="211" t="s">
        <v>213</v>
      </c>
      <c r="C191" s="211" t="s">
        <v>25</v>
      </c>
      <c r="D191" s="211" t="s">
        <v>214</v>
      </c>
      <c r="E191" s="299" t="s">
        <v>32</v>
      </c>
      <c r="F191" s="299"/>
      <c r="G191" s="211" t="s">
        <v>22</v>
      </c>
      <c r="H191" s="212">
        <f t="shared" ref="H191:H192" si="52">I191</f>
        <v>0.36</v>
      </c>
      <c r="I191" s="212">
        <v>0.36</v>
      </c>
      <c r="J191" s="172">
        <f t="shared" ref="J191:J201" si="53">K191*(1-$M$14)</f>
        <v>14.0296</v>
      </c>
      <c r="K191" s="172">
        <v>18.46</v>
      </c>
      <c r="L191" s="171">
        <f t="shared" si="43"/>
        <v>5.05</v>
      </c>
      <c r="N191" s="207"/>
      <c r="O191" s="208"/>
    </row>
    <row r="192" spans="1:15" s="173" customFormat="1">
      <c r="A192" s="211" t="s">
        <v>29</v>
      </c>
      <c r="B192" s="211" t="s">
        <v>33</v>
      </c>
      <c r="C192" s="211" t="s">
        <v>25</v>
      </c>
      <c r="D192" s="211" t="s">
        <v>34</v>
      </c>
      <c r="E192" s="299" t="s">
        <v>32</v>
      </c>
      <c r="F192" s="299"/>
      <c r="G192" s="211" t="s">
        <v>22</v>
      </c>
      <c r="H192" s="212">
        <f t="shared" si="52"/>
        <v>0.36280000000000001</v>
      </c>
      <c r="I192" s="212">
        <v>0.36280000000000001</v>
      </c>
      <c r="J192" s="172">
        <f t="shared" si="53"/>
        <v>10.5488</v>
      </c>
      <c r="K192" s="172">
        <v>13.88</v>
      </c>
      <c r="L192" s="171">
        <f t="shared" si="43"/>
        <v>3.83</v>
      </c>
      <c r="N192" s="207"/>
      <c r="O192" s="208"/>
    </row>
    <row r="193" spans="1:15" s="173" customFormat="1" ht="25.5">
      <c r="A193" s="211" t="s">
        <v>21</v>
      </c>
      <c r="B193" s="211" t="s">
        <v>233</v>
      </c>
      <c r="C193" s="211" t="s">
        <v>25</v>
      </c>
      <c r="D193" s="211" t="s">
        <v>234</v>
      </c>
      <c r="E193" s="299" t="s">
        <v>90</v>
      </c>
      <c r="F193" s="299"/>
      <c r="G193" s="211" t="s">
        <v>92</v>
      </c>
      <c r="H193" s="212">
        <v>4.2599999999999999E-2</v>
      </c>
      <c r="I193" s="212">
        <v>4.2599999999999999E-2</v>
      </c>
      <c r="J193" s="212">
        <f t="shared" si="53"/>
        <v>20.0868</v>
      </c>
      <c r="K193" s="172">
        <v>26.43</v>
      </c>
      <c r="L193" s="171">
        <f t="shared" si="43"/>
        <v>0.86</v>
      </c>
      <c r="O193" s="208"/>
    </row>
    <row r="194" spans="1:15" s="173" customFormat="1" ht="25.5">
      <c r="A194" s="211" t="s">
        <v>21</v>
      </c>
      <c r="B194" s="211" t="s">
        <v>235</v>
      </c>
      <c r="C194" s="211" t="s">
        <v>25</v>
      </c>
      <c r="D194" s="211" t="s">
        <v>236</v>
      </c>
      <c r="E194" s="299" t="s">
        <v>90</v>
      </c>
      <c r="F194" s="299"/>
      <c r="G194" s="211" t="s">
        <v>49</v>
      </c>
      <c r="H194" s="212">
        <v>1.4395</v>
      </c>
      <c r="I194" s="212">
        <v>1.4395</v>
      </c>
      <c r="J194" s="212">
        <f t="shared" si="53"/>
        <v>1.4060000000000001</v>
      </c>
      <c r="K194" s="172">
        <v>1.85</v>
      </c>
      <c r="L194" s="171">
        <f t="shared" si="43"/>
        <v>2.02</v>
      </c>
      <c r="O194" s="208"/>
    </row>
    <row r="195" spans="1:15" s="173" customFormat="1" ht="25.5">
      <c r="A195" s="211" t="s">
        <v>21</v>
      </c>
      <c r="B195" s="211" t="s">
        <v>237</v>
      </c>
      <c r="C195" s="211" t="s">
        <v>25</v>
      </c>
      <c r="D195" s="211" t="s">
        <v>238</v>
      </c>
      <c r="E195" s="299" t="s">
        <v>239</v>
      </c>
      <c r="F195" s="299"/>
      <c r="G195" s="211" t="s">
        <v>92</v>
      </c>
      <c r="H195" s="212">
        <v>0.5202</v>
      </c>
      <c r="I195" s="212">
        <v>0.5202</v>
      </c>
      <c r="J195" s="212">
        <f t="shared" si="53"/>
        <v>1.8848</v>
      </c>
      <c r="K195" s="172">
        <v>2.48</v>
      </c>
      <c r="L195" s="171">
        <f t="shared" si="43"/>
        <v>0.98</v>
      </c>
      <c r="O195" s="208"/>
    </row>
    <row r="196" spans="1:15" s="173" customFormat="1" ht="25.5">
      <c r="A196" s="211" t="s">
        <v>21</v>
      </c>
      <c r="B196" s="211" t="s">
        <v>240</v>
      </c>
      <c r="C196" s="211" t="s">
        <v>25</v>
      </c>
      <c r="D196" s="211" t="s">
        <v>241</v>
      </c>
      <c r="E196" s="299" t="s">
        <v>90</v>
      </c>
      <c r="F196" s="299"/>
      <c r="G196" s="211" t="s">
        <v>20</v>
      </c>
      <c r="H196" s="212">
        <v>2.1911999999999998</v>
      </c>
      <c r="I196" s="212">
        <v>2.1911999999999998</v>
      </c>
      <c r="J196" s="212">
        <f t="shared" si="53"/>
        <v>0.10640000000000001</v>
      </c>
      <c r="K196" s="172">
        <v>0.14000000000000001</v>
      </c>
      <c r="L196" s="171">
        <f t="shared" si="43"/>
        <v>0.23</v>
      </c>
      <c r="O196" s="208"/>
    </row>
    <row r="197" spans="1:15" s="173" customFormat="1">
      <c r="A197" s="211" t="s">
        <v>21</v>
      </c>
      <c r="B197" s="211" t="s">
        <v>242</v>
      </c>
      <c r="C197" s="211" t="s">
        <v>25</v>
      </c>
      <c r="D197" s="211" t="s">
        <v>243</v>
      </c>
      <c r="E197" s="299" t="s">
        <v>90</v>
      </c>
      <c r="F197" s="299"/>
      <c r="G197" s="211" t="s">
        <v>151</v>
      </c>
      <c r="H197" s="212">
        <v>1.32E-2</v>
      </c>
      <c r="I197" s="212">
        <v>1.32E-2</v>
      </c>
      <c r="J197" s="212">
        <f t="shared" si="53"/>
        <v>12.4716</v>
      </c>
      <c r="K197" s="172">
        <v>16.41</v>
      </c>
      <c r="L197" s="171">
        <f t="shared" si="43"/>
        <v>0.16</v>
      </c>
      <c r="O197" s="208"/>
    </row>
    <row r="198" spans="1:15" s="173" customFormat="1" ht="25.5">
      <c r="A198" s="211" t="s">
        <v>21</v>
      </c>
      <c r="B198" s="211" t="s">
        <v>244</v>
      </c>
      <c r="C198" s="211" t="s">
        <v>25</v>
      </c>
      <c r="D198" s="211" t="s">
        <v>245</v>
      </c>
      <c r="E198" s="299" t="s">
        <v>90</v>
      </c>
      <c r="F198" s="299"/>
      <c r="G198" s="211" t="s">
        <v>49</v>
      </c>
      <c r="H198" s="212">
        <v>3.851</v>
      </c>
      <c r="I198" s="212">
        <v>3.851</v>
      </c>
      <c r="J198" s="212">
        <f t="shared" si="53"/>
        <v>4.9248000000000003</v>
      </c>
      <c r="K198" s="172">
        <v>6.48</v>
      </c>
      <c r="L198" s="171">
        <f t="shared" si="43"/>
        <v>18.97</v>
      </c>
      <c r="O198" s="208"/>
    </row>
    <row r="199" spans="1:15" s="173" customFormat="1" ht="25.5">
      <c r="A199" s="211" t="s">
        <v>21</v>
      </c>
      <c r="B199" s="211" t="s">
        <v>246</v>
      </c>
      <c r="C199" s="211" t="s">
        <v>25</v>
      </c>
      <c r="D199" s="211" t="s">
        <v>247</v>
      </c>
      <c r="E199" s="299" t="s">
        <v>90</v>
      </c>
      <c r="F199" s="299"/>
      <c r="G199" s="211" t="s">
        <v>20</v>
      </c>
      <c r="H199" s="212">
        <v>7.9740000000000002</v>
      </c>
      <c r="I199" s="212">
        <v>7.9740000000000002</v>
      </c>
      <c r="J199" s="212">
        <f t="shared" si="53"/>
        <v>4.5600000000000002E-2</v>
      </c>
      <c r="K199" s="172">
        <v>0.06</v>
      </c>
      <c r="L199" s="171">
        <f t="shared" si="43"/>
        <v>0.36</v>
      </c>
      <c r="O199" s="208"/>
    </row>
    <row r="200" spans="1:15" s="173" customFormat="1" ht="25.5">
      <c r="A200" s="211" t="s">
        <v>21</v>
      </c>
      <c r="B200" s="211" t="s">
        <v>248</v>
      </c>
      <c r="C200" s="211" t="s">
        <v>25</v>
      </c>
      <c r="D200" s="211" t="s">
        <v>249</v>
      </c>
      <c r="E200" s="299" t="s">
        <v>239</v>
      </c>
      <c r="F200" s="299"/>
      <c r="G200" s="211" t="s">
        <v>20</v>
      </c>
      <c r="H200" s="212">
        <v>1.3265</v>
      </c>
      <c r="I200" s="212">
        <v>1.3265</v>
      </c>
      <c r="J200" s="212">
        <f t="shared" si="53"/>
        <v>1.8544</v>
      </c>
      <c r="K200" s="172">
        <v>2.44</v>
      </c>
      <c r="L200" s="171">
        <f t="shared" si="43"/>
        <v>2.46</v>
      </c>
      <c r="O200" s="208"/>
    </row>
    <row r="201" spans="1:15" s="173" customFormat="1" ht="26.25" thickBot="1">
      <c r="A201" s="211" t="s">
        <v>21</v>
      </c>
      <c r="B201" s="211" t="s">
        <v>250</v>
      </c>
      <c r="C201" s="211" t="s">
        <v>25</v>
      </c>
      <c r="D201" s="211" t="s">
        <v>251</v>
      </c>
      <c r="E201" s="299" t="s">
        <v>90</v>
      </c>
      <c r="F201" s="299"/>
      <c r="G201" s="211" t="s">
        <v>41</v>
      </c>
      <c r="H201" s="212">
        <v>1.0966</v>
      </c>
      <c r="I201" s="212">
        <v>1.0966</v>
      </c>
      <c r="J201" s="212">
        <f t="shared" si="53"/>
        <v>9.4923999999999999</v>
      </c>
      <c r="K201" s="172">
        <v>12.49</v>
      </c>
      <c r="L201" s="171">
        <f t="shared" si="43"/>
        <v>10.41</v>
      </c>
      <c r="O201" s="208"/>
    </row>
    <row r="202" spans="1:15" ht="13.5" thickTop="1">
      <c r="A202" s="32"/>
      <c r="B202" s="32"/>
      <c r="C202" s="32"/>
      <c r="D202" s="32"/>
      <c r="E202" s="32"/>
      <c r="F202" s="32"/>
      <c r="G202" s="32"/>
      <c r="H202" s="32"/>
      <c r="I202" s="59"/>
      <c r="J202" s="32"/>
      <c r="K202" s="59"/>
      <c r="L202" s="32"/>
      <c r="O202" s="72"/>
    </row>
    <row r="203" spans="1:15">
      <c r="A203" s="65" t="s">
        <v>252</v>
      </c>
      <c r="B203" s="65" t="s">
        <v>9</v>
      </c>
      <c r="C203" s="65" t="s">
        <v>10</v>
      </c>
      <c r="D203" s="65" t="s">
        <v>11</v>
      </c>
      <c r="E203" s="294" t="s">
        <v>12</v>
      </c>
      <c r="F203" s="294"/>
      <c r="G203" s="65" t="s">
        <v>13</v>
      </c>
      <c r="H203" s="65" t="s">
        <v>14</v>
      </c>
      <c r="I203" s="66" t="s">
        <v>14</v>
      </c>
      <c r="J203" s="65" t="s">
        <v>15</v>
      </c>
      <c r="K203" s="66" t="s">
        <v>15</v>
      </c>
      <c r="L203" s="65" t="s">
        <v>16</v>
      </c>
      <c r="O203" s="72"/>
    </row>
    <row r="204" spans="1:15" ht="38.25">
      <c r="A204" s="67" t="s">
        <v>17</v>
      </c>
      <c r="B204" s="67" t="s">
        <v>253</v>
      </c>
      <c r="C204" s="67" t="s">
        <v>25</v>
      </c>
      <c r="D204" s="67" t="s">
        <v>254</v>
      </c>
      <c r="E204" s="295" t="s">
        <v>232</v>
      </c>
      <c r="F204" s="295"/>
      <c r="G204" s="67" t="s">
        <v>41</v>
      </c>
      <c r="H204" s="68">
        <v>1</v>
      </c>
      <c r="I204" s="69">
        <v>1</v>
      </c>
      <c r="J204" s="70">
        <f>SUM(L205:L208)</f>
        <v>4.7900000000000009</v>
      </c>
      <c r="K204" s="71">
        <v>6.3</v>
      </c>
      <c r="L204" s="70">
        <f t="shared" si="43"/>
        <v>4.79</v>
      </c>
      <c r="O204" s="72"/>
    </row>
    <row r="205" spans="1:15" ht="25.5">
      <c r="A205" s="73" t="s">
        <v>29</v>
      </c>
      <c r="B205" s="73" t="s">
        <v>255</v>
      </c>
      <c r="C205" s="73" t="s">
        <v>25</v>
      </c>
      <c r="D205" s="73" t="s">
        <v>256</v>
      </c>
      <c r="E205" s="296" t="s">
        <v>32</v>
      </c>
      <c r="F205" s="296"/>
      <c r="G205" s="73" t="s">
        <v>28</v>
      </c>
      <c r="H205" s="33">
        <v>4.1999999999999997E-3</v>
      </c>
      <c r="I205" s="62">
        <v>4.1999999999999997E-3</v>
      </c>
      <c r="J205" s="33">
        <f t="shared" ref="J205:J207" si="54">K205*(1-$M$14)</f>
        <v>325.63720000000001</v>
      </c>
      <c r="K205" s="74">
        <v>428.47</v>
      </c>
      <c r="L205" s="70">
        <f t="shared" si="43"/>
        <v>1.37</v>
      </c>
      <c r="O205" s="72"/>
    </row>
    <row r="206" spans="1:15">
      <c r="A206" s="73" t="s">
        <v>29</v>
      </c>
      <c r="B206" s="73" t="s">
        <v>33</v>
      </c>
      <c r="C206" s="73" t="s">
        <v>25</v>
      </c>
      <c r="D206" s="73" t="s">
        <v>34</v>
      </c>
      <c r="E206" s="296" t="s">
        <v>32</v>
      </c>
      <c r="F206" s="296"/>
      <c r="G206" s="73" t="s">
        <v>22</v>
      </c>
      <c r="H206" s="33">
        <f t="shared" ref="H206:H207" si="55">I206</f>
        <v>0.09</v>
      </c>
      <c r="I206" s="62">
        <v>0.09</v>
      </c>
      <c r="J206" s="64">
        <f t="shared" si="54"/>
        <v>10.5488</v>
      </c>
      <c r="K206" s="74">
        <v>13.88</v>
      </c>
      <c r="L206" s="70">
        <f t="shared" si="43"/>
        <v>0.95</v>
      </c>
      <c r="O206" s="72"/>
    </row>
    <row r="207" spans="1:15" ht="13.5" thickBot="1">
      <c r="A207" s="73" t="s">
        <v>29</v>
      </c>
      <c r="B207" s="73" t="s">
        <v>30</v>
      </c>
      <c r="C207" s="73" t="s">
        <v>25</v>
      </c>
      <c r="D207" s="73" t="s">
        <v>31</v>
      </c>
      <c r="E207" s="296" t="s">
        <v>32</v>
      </c>
      <c r="F207" s="296"/>
      <c r="G207" s="73" t="s">
        <v>22</v>
      </c>
      <c r="H207" s="33">
        <f t="shared" si="55"/>
        <v>0.183</v>
      </c>
      <c r="I207" s="62">
        <v>0.183</v>
      </c>
      <c r="J207" s="64">
        <f t="shared" si="54"/>
        <v>13.520399999999999</v>
      </c>
      <c r="K207" s="74">
        <v>17.79</v>
      </c>
      <c r="L207" s="70">
        <f t="shared" si="43"/>
        <v>2.4700000000000002</v>
      </c>
      <c r="O207" s="72"/>
    </row>
    <row r="208" spans="1:15" ht="13.5" thickTop="1">
      <c r="A208" s="32"/>
      <c r="B208" s="32"/>
      <c r="C208" s="32"/>
      <c r="D208" s="32"/>
      <c r="E208" s="32"/>
      <c r="F208" s="32"/>
      <c r="G208" s="32"/>
      <c r="H208" s="32"/>
      <c r="I208" s="59"/>
      <c r="J208" s="32"/>
      <c r="K208" s="59"/>
      <c r="L208" s="32"/>
      <c r="O208" s="72"/>
    </row>
    <row r="209" spans="1:15">
      <c r="A209" s="65" t="s">
        <v>257</v>
      </c>
      <c r="B209" s="65" t="s">
        <v>9</v>
      </c>
      <c r="C209" s="65" t="s">
        <v>10</v>
      </c>
      <c r="D209" s="65" t="s">
        <v>11</v>
      </c>
      <c r="E209" s="294" t="s">
        <v>12</v>
      </c>
      <c r="F209" s="294"/>
      <c r="G209" s="65" t="s">
        <v>13</v>
      </c>
      <c r="H209" s="65" t="s">
        <v>14</v>
      </c>
      <c r="I209" s="66" t="s">
        <v>14</v>
      </c>
      <c r="J209" s="65" t="s">
        <v>15</v>
      </c>
      <c r="K209" s="66" t="s">
        <v>15</v>
      </c>
      <c r="L209" s="65" t="s">
        <v>16</v>
      </c>
      <c r="O209" s="72"/>
    </row>
    <row r="210" spans="1:15" ht="38.25">
      <c r="A210" s="67" t="s">
        <v>17</v>
      </c>
      <c r="B210" s="67" t="s">
        <v>258</v>
      </c>
      <c r="C210" s="67" t="s">
        <v>25</v>
      </c>
      <c r="D210" s="67" t="s">
        <v>259</v>
      </c>
      <c r="E210" s="295" t="s">
        <v>232</v>
      </c>
      <c r="F210" s="295"/>
      <c r="G210" s="67" t="s">
        <v>41</v>
      </c>
      <c r="H210" s="68">
        <v>1</v>
      </c>
      <c r="I210" s="69">
        <v>1</v>
      </c>
      <c r="J210" s="70">
        <f>SUM(L211:L214)</f>
        <v>20.560000000000002</v>
      </c>
      <c r="K210" s="71">
        <v>27.05</v>
      </c>
      <c r="L210" s="70">
        <f t="shared" si="43"/>
        <v>20.56</v>
      </c>
      <c r="O210" s="72"/>
    </row>
    <row r="211" spans="1:15" ht="38.25">
      <c r="A211" s="73" t="s">
        <v>29</v>
      </c>
      <c r="B211" s="73" t="s">
        <v>260</v>
      </c>
      <c r="C211" s="73" t="s">
        <v>25</v>
      </c>
      <c r="D211" s="73" t="s">
        <v>261</v>
      </c>
      <c r="E211" s="296" t="s">
        <v>32</v>
      </c>
      <c r="F211" s="296"/>
      <c r="G211" s="73" t="s">
        <v>28</v>
      </c>
      <c r="H211" s="33">
        <v>3.7600000000000001E-2</v>
      </c>
      <c r="I211" s="62">
        <v>3.7600000000000001E-2</v>
      </c>
      <c r="J211" s="33">
        <f t="shared" ref="J211:J213" si="56">K211*(1-$M$14)</f>
        <v>398.94679999999994</v>
      </c>
      <c r="K211" s="74">
        <v>524.92999999999995</v>
      </c>
      <c r="L211" s="70">
        <f t="shared" si="43"/>
        <v>15</v>
      </c>
      <c r="O211" s="72"/>
    </row>
    <row r="212" spans="1:15">
      <c r="A212" s="73" t="s">
        <v>29</v>
      </c>
      <c r="B212" s="73" t="s">
        <v>33</v>
      </c>
      <c r="C212" s="73" t="s">
        <v>25</v>
      </c>
      <c r="D212" s="73" t="s">
        <v>34</v>
      </c>
      <c r="E212" s="296" t="s">
        <v>32</v>
      </c>
      <c r="F212" s="296"/>
      <c r="G212" s="73" t="s">
        <v>22</v>
      </c>
      <c r="H212" s="33">
        <f t="shared" ref="H212:H213" si="57">I212</f>
        <v>0.11700000000000001</v>
      </c>
      <c r="I212" s="62">
        <v>0.11700000000000001</v>
      </c>
      <c r="J212" s="64">
        <f t="shared" si="56"/>
        <v>10.5488</v>
      </c>
      <c r="K212" s="74">
        <v>13.88</v>
      </c>
      <c r="L212" s="70">
        <f t="shared" si="43"/>
        <v>1.23</v>
      </c>
      <c r="O212" s="72"/>
    </row>
    <row r="213" spans="1:15" ht="13.5" thickBot="1">
      <c r="A213" s="73" t="s">
        <v>29</v>
      </c>
      <c r="B213" s="73" t="s">
        <v>30</v>
      </c>
      <c r="C213" s="73" t="s">
        <v>25</v>
      </c>
      <c r="D213" s="73" t="s">
        <v>31</v>
      </c>
      <c r="E213" s="296" t="s">
        <v>32</v>
      </c>
      <c r="F213" s="296"/>
      <c r="G213" s="73" t="s">
        <v>22</v>
      </c>
      <c r="H213" s="33">
        <f t="shared" si="57"/>
        <v>0.32</v>
      </c>
      <c r="I213" s="62">
        <v>0.32</v>
      </c>
      <c r="J213" s="64">
        <f t="shared" si="56"/>
        <v>13.520399999999999</v>
      </c>
      <c r="K213" s="74">
        <v>17.79</v>
      </c>
      <c r="L213" s="70">
        <f t="shared" si="43"/>
        <v>4.33</v>
      </c>
      <c r="O213" s="72"/>
    </row>
    <row r="214" spans="1:15" ht="13.5" thickTop="1">
      <c r="A214" s="32"/>
      <c r="B214" s="32"/>
      <c r="C214" s="32"/>
      <c r="D214" s="32"/>
      <c r="E214" s="32"/>
      <c r="F214" s="32"/>
      <c r="G214" s="32"/>
      <c r="H214" s="32"/>
      <c r="I214" s="59"/>
      <c r="J214" s="32"/>
      <c r="K214" s="59"/>
      <c r="L214" s="32"/>
      <c r="O214" s="72"/>
    </row>
    <row r="215" spans="1:15">
      <c r="A215" s="65" t="s">
        <v>262</v>
      </c>
      <c r="B215" s="65" t="s">
        <v>9</v>
      </c>
      <c r="C215" s="65" t="s">
        <v>10</v>
      </c>
      <c r="D215" s="65" t="s">
        <v>11</v>
      </c>
      <c r="E215" s="294" t="s">
        <v>12</v>
      </c>
      <c r="F215" s="294"/>
      <c r="G215" s="65" t="s">
        <v>13</v>
      </c>
      <c r="H215" s="65" t="s">
        <v>14</v>
      </c>
      <c r="I215" s="66" t="s">
        <v>14</v>
      </c>
      <c r="J215" s="65" t="s">
        <v>15</v>
      </c>
      <c r="K215" s="66" t="s">
        <v>15</v>
      </c>
      <c r="L215" s="65" t="s">
        <v>16</v>
      </c>
      <c r="O215" s="72"/>
    </row>
    <row r="216" spans="1:15" ht="38.25">
      <c r="A216" s="67" t="s">
        <v>17</v>
      </c>
      <c r="B216" s="67" t="s">
        <v>263</v>
      </c>
      <c r="C216" s="67" t="s">
        <v>25</v>
      </c>
      <c r="D216" s="67" t="s">
        <v>264</v>
      </c>
      <c r="E216" s="295" t="s">
        <v>232</v>
      </c>
      <c r="F216" s="295"/>
      <c r="G216" s="67" t="s">
        <v>41</v>
      </c>
      <c r="H216" s="68">
        <v>1</v>
      </c>
      <c r="I216" s="69">
        <v>1</v>
      </c>
      <c r="J216" s="70">
        <f>SUM(L217:L220)</f>
        <v>21.3</v>
      </c>
      <c r="K216" s="71">
        <v>28.02</v>
      </c>
      <c r="L216" s="70">
        <f t="shared" ref="L216:L257" si="58">ROUND(H216*J216,2)</f>
        <v>21.3</v>
      </c>
      <c r="O216" s="72"/>
    </row>
    <row r="217" spans="1:15" ht="38.25">
      <c r="A217" s="73" t="s">
        <v>29</v>
      </c>
      <c r="B217" s="73" t="s">
        <v>145</v>
      </c>
      <c r="C217" s="73" t="s">
        <v>25</v>
      </c>
      <c r="D217" s="73" t="s">
        <v>146</v>
      </c>
      <c r="E217" s="296" t="s">
        <v>32</v>
      </c>
      <c r="F217" s="296"/>
      <c r="G217" s="73" t="s">
        <v>28</v>
      </c>
      <c r="H217" s="33">
        <v>3.7600000000000001E-2</v>
      </c>
      <c r="I217" s="62">
        <v>3.7600000000000001E-2</v>
      </c>
      <c r="J217" s="33">
        <f t="shared" ref="J217:J219" si="59">K217*(1-$M$14)</f>
        <v>349.51639999999998</v>
      </c>
      <c r="K217" s="74">
        <v>459.89</v>
      </c>
      <c r="L217" s="70">
        <f t="shared" si="58"/>
        <v>13.14</v>
      </c>
      <c r="O217" s="72"/>
    </row>
    <row r="218" spans="1:15">
      <c r="A218" s="73" t="s">
        <v>29</v>
      </c>
      <c r="B218" s="73" t="s">
        <v>33</v>
      </c>
      <c r="C218" s="73" t="s">
        <v>25</v>
      </c>
      <c r="D218" s="73" t="s">
        <v>34</v>
      </c>
      <c r="E218" s="296" t="s">
        <v>32</v>
      </c>
      <c r="F218" s="296"/>
      <c r="G218" s="73" t="s">
        <v>22</v>
      </c>
      <c r="H218" s="33">
        <f t="shared" ref="H218:H219" si="60">I218</f>
        <v>0.17199999999999999</v>
      </c>
      <c r="I218" s="62">
        <v>0.17199999999999999</v>
      </c>
      <c r="J218" s="64">
        <f t="shared" si="59"/>
        <v>10.5488</v>
      </c>
      <c r="K218" s="74">
        <v>13.88</v>
      </c>
      <c r="L218" s="70">
        <f t="shared" si="58"/>
        <v>1.81</v>
      </c>
      <c r="O218" s="72"/>
    </row>
    <row r="219" spans="1:15" ht="13.5" thickBot="1">
      <c r="A219" s="73" t="s">
        <v>29</v>
      </c>
      <c r="B219" s="73" t="s">
        <v>30</v>
      </c>
      <c r="C219" s="73" t="s">
        <v>25</v>
      </c>
      <c r="D219" s="73" t="s">
        <v>31</v>
      </c>
      <c r="E219" s="296" t="s">
        <v>32</v>
      </c>
      <c r="F219" s="296"/>
      <c r="G219" s="73" t="s">
        <v>22</v>
      </c>
      <c r="H219" s="33">
        <f t="shared" si="60"/>
        <v>0.47</v>
      </c>
      <c r="I219" s="62">
        <v>0.47</v>
      </c>
      <c r="J219" s="64">
        <f t="shared" si="59"/>
        <v>13.520399999999999</v>
      </c>
      <c r="K219" s="74">
        <v>17.79</v>
      </c>
      <c r="L219" s="70">
        <f t="shared" si="58"/>
        <v>6.35</v>
      </c>
      <c r="O219" s="72"/>
    </row>
    <row r="220" spans="1:15" ht="13.5" thickTop="1">
      <c r="A220" s="32"/>
      <c r="B220" s="32"/>
      <c r="C220" s="32"/>
      <c r="D220" s="32"/>
      <c r="E220" s="32"/>
      <c r="F220" s="32"/>
      <c r="G220" s="32"/>
      <c r="H220" s="32"/>
      <c r="I220" s="59"/>
      <c r="J220" s="32"/>
      <c r="K220" s="59"/>
      <c r="L220" s="32"/>
      <c r="O220" s="72"/>
    </row>
    <row r="221" spans="1:15" s="173" customFormat="1">
      <c r="A221" s="170" t="s">
        <v>265</v>
      </c>
      <c r="B221" s="170" t="s">
        <v>9</v>
      </c>
      <c r="C221" s="170" t="s">
        <v>10</v>
      </c>
      <c r="D221" s="170" t="s">
        <v>11</v>
      </c>
      <c r="E221" s="297" t="s">
        <v>12</v>
      </c>
      <c r="F221" s="297"/>
      <c r="G221" s="170" t="s">
        <v>13</v>
      </c>
      <c r="H221" s="170" t="s">
        <v>14</v>
      </c>
      <c r="I221" s="170" t="s">
        <v>14</v>
      </c>
      <c r="J221" s="170" t="s">
        <v>15</v>
      </c>
      <c r="K221" s="170" t="s">
        <v>15</v>
      </c>
      <c r="L221" s="170" t="s">
        <v>16</v>
      </c>
      <c r="N221" s="207"/>
      <c r="O221" s="208"/>
    </row>
    <row r="222" spans="1:15" s="173" customFormat="1" ht="38.25">
      <c r="A222" s="209" t="s">
        <v>17</v>
      </c>
      <c r="B222" s="209" t="s">
        <v>266</v>
      </c>
      <c r="C222" s="209" t="s">
        <v>25</v>
      </c>
      <c r="D222" s="209" t="s">
        <v>267</v>
      </c>
      <c r="E222" s="298" t="s">
        <v>232</v>
      </c>
      <c r="F222" s="298"/>
      <c r="G222" s="209" t="s">
        <v>41</v>
      </c>
      <c r="H222" s="210">
        <v>1</v>
      </c>
      <c r="I222" s="210">
        <v>1</v>
      </c>
      <c r="J222" s="171">
        <f>SUM(L223:L227)</f>
        <v>45.699999999999996</v>
      </c>
      <c r="K222" s="171">
        <v>60.13</v>
      </c>
      <c r="L222" s="171">
        <f t="shared" si="58"/>
        <v>45.7</v>
      </c>
      <c r="N222" s="207"/>
      <c r="O222" s="208"/>
    </row>
    <row r="223" spans="1:15" s="173" customFormat="1">
      <c r="A223" s="211" t="s">
        <v>29</v>
      </c>
      <c r="B223" s="211" t="s">
        <v>50</v>
      </c>
      <c r="C223" s="211" t="s">
        <v>25</v>
      </c>
      <c r="D223" s="211" t="s">
        <v>51</v>
      </c>
      <c r="E223" s="299" t="s">
        <v>32</v>
      </c>
      <c r="F223" s="299"/>
      <c r="G223" s="211" t="s">
        <v>22</v>
      </c>
      <c r="H223" s="212">
        <f t="shared" ref="H223:H224" si="61">I223</f>
        <v>0.65800000000000003</v>
      </c>
      <c r="I223" s="212">
        <v>0.65800000000000003</v>
      </c>
      <c r="J223" s="172">
        <f t="shared" ref="J223:J227" si="62">K223*(1-$M$14)</f>
        <v>15.754800000000001</v>
      </c>
      <c r="K223" s="172">
        <v>20.73</v>
      </c>
      <c r="L223" s="171">
        <f t="shared" si="58"/>
        <v>10.37</v>
      </c>
      <c r="N223" s="207"/>
      <c r="O223" s="208"/>
    </row>
    <row r="224" spans="1:15" s="173" customFormat="1">
      <c r="A224" s="211" t="s">
        <v>29</v>
      </c>
      <c r="B224" s="211" t="s">
        <v>33</v>
      </c>
      <c r="C224" s="211" t="s">
        <v>25</v>
      </c>
      <c r="D224" s="211" t="s">
        <v>34</v>
      </c>
      <c r="E224" s="299" t="s">
        <v>32</v>
      </c>
      <c r="F224" s="299"/>
      <c r="G224" s="211" t="s">
        <v>22</v>
      </c>
      <c r="H224" s="212">
        <f t="shared" si="61"/>
        <v>0.36</v>
      </c>
      <c r="I224" s="212">
        <v>0.36</v>
      </c>
      <c r="J224" s="172">
        <f t="shared" si="62"/>
        <v>10.5488</v>
      </c>
      <c r="K224" s="172">
        <v>13.88</v>
      </c>
      <c r="L224" s="171">
        <f t="shared" si="58"/>
        <v>3.8</v>
      </c>
      <c r="N224" s="207"/>
      <c r="O224" s="208"/>
    </row>
    <row r="225" spans="1:15" s="173" customFormat="1">
      <c r="A225" s="211" t="s">
        <v>21</v>
      </c>
      <c r="B225" s="211" t="s">
        <v>268</v>
      </c>
      <c r="C225" s="211" t="s">
        <v>25</v>
      </c>
      <c r="D225" s="211" t="s">
        <v>269</v>
      </c>
      <c r="E225" s="299" t="s">
        <v>90</v>
      </c>
      <c r="F225" s="299"/>
      <c r="G225" s="211" t="s">
        <v>92</v>
      </c>
      <c r="H225" s="212">
        <v>6.14</v>
      </c>
      <c r="I225" s="212">
        <v>6.14</v>
      </c>
      <c r="J225" s="212">
        <f t="shared" si="62"/>
        <v>0.43319999999999997</v>
      </c>
      <c r="K225" s="172">
        <v>0.56999999999999995</v>
      </c>
      <c r="L225" s="171">
        <f t="shared" si="58"/>
        <v>2.66</v>
      </c>
      <c r="N225" s="207"/>
      <c r="O225" s="208"/>
    </row>
    <row r="226" spans="1:15" s="173" customFormat="1">
      <c r="A226" s="211" t="s">
        <v>21</v>
      </c>
      <c r="B226" s="211" t="s">
        <v>270</v>
      </c>
      <c r="C226" s="211" t="s">
        <v>25</v>
      </c>
      <c r="D226" s="211" t="s">
        <v>271</v>
      </c>
      <c r="E226" s="299" t="s">
        <v>90</v>
      </c>
      <c r="F226" s="299"/>
      <c r="G226" s="211" t="s">
        <v>92</v>
      </c>
      <c r="H226" s="212">
        <v>0.22</v>
      </c>
      <c r="I226" s="212">
        <v>0.22</v>
      </c>
      <c r="J226" s="212">
        <f t="shared" si="62"/>
        <v>2.5383999999999998</v>
      </c>
      <c r="K226" s="172">
        <v>3.34</v>
      </c>
      <c r="L226" s="171">
        <f t="shared" si="58"/>
        <v>0.56000000000000005</v>
      </c>
      <c r="O226" s="208"/>
    </row>
    <row r="227" spans="1:15" s="173" customFormat="1" ht="26.25" thickBot="1">
      <c r="A227" s="211" t="s">
        <v>21</v>
      </c>
      <c r="B227" s="211" t="s">
        <v>272</v>
      </c>
      <c r="C227" s="211" t="s">
        <v>25</v>
      </c>
      <c r="D227" s="211" t="s">
        <v>273</v>
      </c>
      <c r="E227" s="299" t="s">
        <v>90</v>
      </c>
      <c r="F227" s="299"/>
      <c r="G227" s="211" t="s">
        <v>41</v>
      </c>
      <c r="H227" s="212">
        <v>1.08</v>
      </c>
      <c r="I227" s="212">
        <v>1.08</v>
      </c>
      <c r="J227" s="212">
        <f t="shared" si="62"/>
        <v>26.212400000000002</v>
      </c>
      <c r="K227" s="172">
        <v>34.49</v>
      </c>
      <c r="L227" s="171">
        <f t="shared" si="58"/>
        <v>28.31</v>
      </c>
      <c r="N227" s="207"/>
      <c r="O227" s="208"/>
    </row>
    <row r="228" spans="1:15" ht="13.5" thickTop="1">
      <c r="A228" s="32"/>
      <c r="B228" s="32"/>
      <c r="C228" s="32"/>
      <c r="D228" s="32"/>
      <c r="E228" s="32"/>
      <c r="F228" s="32"/>
      <c r="G228" s="32"/>
      <c r="H228" s="32"/>
      <c r="I228" s="59"/>
      <c r="J228" s="32"/>
      <c r="K228" s="59"/>
      <c r="L228" s="32"/>
      <c r="O228" s="72"/>
    </row>
    <row r="229" spans="1:15">
      <c r="A229" s="65" t="s">
        <v>274</v>
      </c>
      <c r="B229" s="65" t="s">
        <v>9</v>
      </c>
      <c r="C229" s="65" t="s">
        <v>10</v>
      </c>
      <c r="D229" s="65" t="s">
        <v>11</v>
      </c>
      <c r="E229" s="294" t="s">
        <v>12</v>
      </c>
      <c r="F229" s="294"/>
      <c r="G229" s="65" t="s">
        <v>13</v>
      </c>
      <c r="H229" s="65" t="s">
        <v>14</v>
      </c>
      <c r="I229" s="66" t="s">
        <v>14</v>
      </c>
      <c r="J229" s="65" t="s">
        <v>15</v>
      </c>
      <c r="K229" s="66" t="s">
        <v>15</v>
      </c>
      <c r="L229" s="65" t="s">
        <v>16</v>
      </c>
      <c r="O229" s="72"/>
    </row>
    <row r="230" spans="1:15" ht="25.5">
      <c r="A230" s="67" t="s">
        <v>17</v>
      </c>
      <c r="B230" s="67" t="s">
        <v>275</v>
      </c>
      <c r="C230" s="67" t="s">
        <v>25</v>
      </c>
      <c r="D230" s="67" t="s">
        <v>276</v>
      </c>
      <c r="E230" s="295" t="s">
        <v>107</v>
      </c>
      <c r="F230" s="295"/>
      <c r="G230" s="67" t="s">
        <v>41</v>
      </c>
      <c r="H230" s="68">
        <v>1</v>
      </c>
      <c r="I230" s="69">
        <v>1</v>
      </c>
      <c r="J230" s="70">
        <f>SUM(L231:L234)</f>
        <v>17.54</v>
      </c>
      <c r="K230" s="71">
        <v>23.08</v>
      </c>
      <c r="L230" s="70">
        <f t="shared" si="58"/>
        <v>17.54</v>
      </c>
      <c r="O230" s="72"/>
    </row>
    <row r="231" spans="1:15" ht="25.5">
      <c r="A231" s="73" t="s">
        <v>29</v>
      </c>
      <c r="B231" s="73" t="s">
        <v>277</v>
      </c>
      <c r="C231" s="73" t="s">
        <v>25</v>
      </c>
      <c r="D231" s="73" t="s">
        <v>278</v>
      </c>
      <c r="E231" s="296" t="s">
        <v>107</v>
      </c>
      <c r="F231" s="296"/>
      <c r="G231" s="73" t="s">
        <v>28</v>
      </c>
      <c r="H231" s="33">
        <v>5.6500000000000002E-2</v>
      </c>
      <c r="I231" s="62">
        <v>5.6500000000000002E-2</v>
      </c>
      <c r="J231" s="33">
        <f t="shared" ref="J231:J233" si="63">K231*(1-$M$14)</f>
        <v>231.86839999999998</v>
      </c>
      <c r="K231" s="74">
        <v>305.08999999999997</v>
      </c>
      <c r="L231" s="70">
        <f t="shared" si="58"/>
        <v>13.1</v>
      </c>
      <c r="O231" s="72"/>
    </row>
    <row r="232" spans="1:15">
      <c r="A232" s="73" t="s">
        <v>29</v>
      </c>
      <c r="B232" s="73" t="s">
        <v>33</v>
      </c>
      <c r="C232" s="73" t="s">
        <v>25</v>
      </c>
      <c r="D232" s="73" t="s">
        <v>34</v>
      </c>
      <c r="E232" s="296" t="s">
        <v>32</v>
      </c>
      <c r="F232" s="296"/>
      <c r="G232" s="73" t="s">
        <v>22</v>
      </c>
      <c r="H232" s="33">
        <f t="shared" ref="H232:H233" si="64">I232</f>
        <v>7.2999999999999995E-2</v>
      </c>
      <c r="I232" s="62">
        <v>7.2999999999999995E-2</v>
      </c>
      <c r="J232" s="64">
        <f t="shared" si="63"/>
        <v>10.5488</v>
      </c>
      <c r="K232" s="74">
        <v>13.88</v>
      </c>
      <c r="L232" s="70">
        <f t="shared" si="58"/>
        <v>0.77</v>
      </c>
      <c r="O232" s="72"/>
    </row>
    <row r="233" spans="1:15" ht="13.5" thickBot="1">
      <c r="A233" s="73" t="s">
        <v>29</v>
      </c>
      <c r="B233" s="73" t="s">
        <v>30</v>
      </c>
      <c r="C233" s="73" t="s">
        <v>25</v>
      </c>
      <c r="D233" s="73" t="s">
        <v>31</v>
      </c>
      <c r="E233" s="296" t="s">
        <v>32</v>
      </c>
      <c r="F233" s="296"/>
      <c r="G233" s="73" t="s">
        <v>22</v>
      </c>
      <c r="H233" s="33">
        <f t="shared" si="64"/>
        <v>0.27179999999999999</v>
      </c>
      <c r="I233" s="62">
        <v>0.27179999999999999</v>
      </c>
      <c r="J233" s="64">
        <f t="shared" si="63"/>
        <v>13.520399999999999</v>
      </c>
      <c r="K233" s="74">
        <v>17.79</v>
      </c>
      <c r="L233" s="70">
        <f t="shared" si="58"/>
        <v>3.67</v>
      </c>
      <c r="O233" s="72"/>
    </row>
    <row r="234" spans="1:15" ht="13.5" thickTop="1">
      <c r="A234" s="32"/>
      <c r="B234" s="32"/>
      <c r="C234" s="32"/>
      <c r="D234" s="32"/>
      <c r="E234" s="32"/>
      <c r="F234" s="32"/>
      <c r="G234" s="32"/>
      <c r="H234" s="32"/>
      <c r="I234" s="59"/>
      <c r="J234" s="32"/>
      <c r="K234" s="59"/>
      <c r="L234" s="32"/>
      <c r="O234" s="72"/>
    </row>
    <row r="235" spans="1:15">
      <c r="A235" s="65" t="s">
        <v>279</v>
      </c>
      <c r="B235" s="65" t="s">
        <v>9</v>
      </c>
      <c r="C235" s="65" t="s">
        <v>10</v>
      </c>
      <c r="D235" s="65" t="s">
        <v>11</v>
      </c>
      <c r="E235" s="294" t="s">
        <v>12</v>
      </c>
      <c r="F235" s="294"/>
      <c r="G235" s="65" t="s">
        <v>13</v>
      </c>
      <c r="H235" s="65" t="s">
        <v>14</v>
      </c>
      <c r="I235" s="66" t="s">
        <v>14</v>
      </c>
      <c r="J235" s="65" t="s">
        <v>15</v>
      </c>
      <c r="K235" s="66" t="s">
        <v>15</v>
      </c>
      <c r="L235" s="65" t="s">
        <v>16</v>
      </c>
      <c r="O235" s="72"/>
    </row>
    <row r="236" spans="1:15" ht="25.5">
      <c r="A236" s="67" t="s">
        <v>17</v>
      </c>
      <c r="B236" s="67" t="s">
        <v>280</v>
      </c>
      <c r="C236" s="67" t="s">
        <v>25</v>
      </c>
      <c r="D236" s="67" t="s">
        <v>281</v>
      </c>
      <c r="E236" s="295" t="s">
        <v>282</v>
      </c>
      <c r="F236" s="295"/>
      <c r="G236" s="67" t="s">
        <v>41</v>
      </c>
      <c r="H236" s="68">
        <v>1</v>
      </c>
      <c r="I236" s="69">
        <v>1</v>
      </c>
      <c r="J236" s="70">
        <f>SUM(L237:L242)</f>
        <v>23.920000000000005</v>
      </c>
      <c r="K236" s="71">
        <v>31.47</v>
      </c>
      <c r="L236" s="70">
        <f t="shared" si="58"/>
        <v>23.92</v>
      </c>
      <c r="O236" s="72"/>
    </row>
    <row r="237" spans="1:15" ht="25.5">
      <c r="A237" s="73" t="s">
        <v>29</v>
      </c>
      <c r="B237" s="73" t="s">
        <v>283</v>
      </c>
      <c r="C237" s="73" t="s">
        <v>25</v>
      </c>
      <c r="D237" s="73" t="s">
        <v>284</v>
      </c>
      <c r="E237" s="296" t="s">
        <v>32</v>
      </c>
      <c r="F237" s="296"/>
      <c r="G237" s="73" t="s">
        <v>28</v>
      </c>
      <c r="H237" s="33">
        <v>3.1E-2</v>
      </c>
      <c r="I237" s="62">
        <v>3.1E-2</v>
      </c>
      <c r="J237" s="33">
        <f t="shared" ref="J237:J241" si="65">K237*(1-$M$14)</f>
        <v>413.47799999999995</v>
      </c>
      <c r="K237" s="74">
        <v>544.04999999999995</v>
      </c>
      <c r="L237" s="70">
        <f t="shared" si="58"/>
        <v>12.82</v>
      </c>
      <c r="O237" s="72"/>
    </row>
    <row r="238" spans="1:15">
      <c r="A238" s="73" t="s">
        <v>29</v>
      </c>
      <c r="B238" s="73" t="s">
        <v>30</v>
      </c>
      <c r="C238" s="73" t="s">
        <v>25</v>
      </c>
      <c r="D238" s="73" t="s">
        <v>31</v>
      </c>
      <c r="E238" s="296" t="s">
        <v>32</v>
      </c>
      <c r="F238" s="296"/>
      <c r="G238" s="73" t="s">
        <v>22</v>
      </c>
      <c r="H238" s="33">
        <f t="shared" ref="H238:H239" si="66">I238</f>
        <v>0.28999999999999998</v>
      </c>
      <c r="I238" s="62">
        <v>0.28999999999999998</v>
      </c>
      <c r="J238" s="64">
        <f t="shared" si="65"/>
        <v>13.520399999999999</v>
      </c>
      <c r="K238" s="74">
        <v>17.79</v>
      </c>
      <c r="L238" s="70">
        <f t="shared" si="58"/>
        <v>3.92</v>
      </c>
      <c r="O238" s="72"/>
    </row>
    <row r="239" spans="1:15">
      <c r="A239" s="73" t="s">
        <v>29</v>
      </c>
      <c r="B239" s="73" t="s">
        <v>33</v>
      </c>
      <c r="C239" s="73" t="s">
        <v>25</v>
      </c>
      <c r="D239" s="73" t="s">
        <v>34</v>
      </c>
      <c r="E239" s="296" t="s">
        <v>32</v>
      </c>
      <c r="F239" s="296"/>
      <c r="G239" s="73" t="s">
        <v>22</v>
      </c>
      <c r="H239" s="33">
        <f t="shared" si="66"/>
        <v>0.14349999999999999</v>
      </c>
      <c r="I239" s="62">
        <v>0.14349999999999999</v>
      </c>
      <c r="J239" s="64">
        <f t="shared" si="65"/>
        <v>10.5488</v>
      </c>
      <c r="K239" s="74">
        <v>13.88</v>
      </c>
      <c r="L239" s="70">
        <f t="shared" si="58"/>
        <v>1.51</v>
      </c>
      <c r="O239" s="72"/>
    </row>
    <row r="240" spans="1:15">
      <c r="A240" s="73" t="s">
        <v>21</v>
      </c>
      <c r="B240" s="73" t="s">
        <v>285</v>
      </c>
      <c r="C240" s="73" t="s">
        <v>25</v>
      </c>
      <c r="D240" s="73" t="s">
        <v>286</v>
      </c>
      <c r="E240" s="296" t="s">
        <v>90</v>
      </c>
      <c r="F240" s="296"/>
      <c r="G240" s="73" t="s">
        <v>287</v>
      </c>
      <c r="H240" s="33">
        <v>0.435</v>
      </c>
      <c r="I240" s="62">
        <v>0.435</v>
      </c>
      <c r="J240" s="33">
        <f t="shared" si="65"/>
        <v>12.4184</v>
      </c>
      <c r="K240" s="74">
        <v>16.34</v>
      </c>
      <c r="L240" s="70">
        <f t="shared" si="58"/>
        <v>5.4</v>
      </c>
      <c r="O240" s="72"/>
    </row>
    <row r="241" spans="1:15" ht="13.5" thickBot="1">
      <c r="A241" s="73" t="s">
        <v>21</v>
      </c>
      <c r="B241" s="73" t="s">
        <v>227</v>
      </c>
      <c r="C241" s="73" t="s">
        <v>25</v>
      </c>
      <c r="D241" s="73" t="s">
        <v>228</v>
      </c>
      <c r="E241" s="296" t="s">
        <v>90</v>
      </c>
      <c r="F241" s="296"/>
      <c r="G241" s="73" t="s">
        <v>92</v>
      </c>
      <c r="H241" s="33">
        <v>0.5</v>
      </c>
      <c r="I241" s="62">
        <v>0.5</v>
      </c>
      <c r="J241" s="33">
        <f t="shared" si="65"/>
        <v>0.53199999999999992</v>
      </c>
      <c r="K241" s="74">
        <v>0.7</v>
      </c>
      <c r="L241" s="70">
        <f t="shared" si="58"/>
        <v>0.27</v>
      </c>
      <c r="O241" s="72"/>
    </row>
    <row r="242" spans="1:15" ht="13.5" thickTop="1">
      <c r="A242" s="32"/>
      <c r="B242" s="32"/>
      <c r="C242" s="32"/>
      <c r="D242" s="32"/>
      <c r="E242" s="32"/>
      <c r="F242" s="32"/>
      <c r="G242" s="32"/>
      <c r="H242" s="32"/>
      <c r="I242" s="59"/>
      <c r="J242" s="32"/>
      <c r="K242" s="59"/>
      <c r="L242" s="32"/>
      <c r="O242" s="72"/>
    </row>
    <row r="243" spans="1:15">
      <c r="A243" s="65" t="s">
        <v>288</v>
      </c>
      <c r="B243" s="65" t="s">
        <v>9</v>
      </c>
      <c r="C243" s="65" t="s">
        <v>10</v>
      </c>
      <c r="D243" s="65" t="s">
        <v>11</v>
      </c>
      <c r="E243" s="294" t="s">
        <v>12</v>
      </c>
      <c r="F243" s="294"/>
      <c r="G243" s="65" t="s">
        <v>13</v>
      </c>
      <c r="H243" s="65" t="s">
        <v>14</v>
      </c>
      <c r="I243" s="66" t="s">
        <v>14</v>
      </c>
      <c r="J243" s="65" t="s">
        <v>15</v>
      </c>
      <c r="K243" s="66" t="s">
        <v>15</v>
      </c>
      <c r="L243" s="65" t="s">
        <v>16</v>
      </c>
      <c r="O243" s="72"/>
    </row>
    <row r="244" spans="1:15" ht="25.5">
      <c r="A244" s="67" t="s">
        <v>17</v>
      </c>
      <c r="B244" s="67" t="s">
        <v>289</v>
      </c>
      <c r="C244" s="67" t="s">
        <v>25</v>
      </c>
      <c r="D244" s="67" t="s">
        <v>290</v>
      </c>
      <c r="E244" s="295" t="s">
        <v>282</v>
      </c>
      <c r="F244" s="295"/>
      <c r="G244" s="67" t="s">
        <v>41</v>
      </c>
      <c r="H244" s="68">
        <v>1</v>
      </c>
      <c r="I244" s="69">
        <v>1</v>
      </c>
      <c r="J244" s="70">
        <f>SUM(L245:L250)</f>
        <v>111.94</v>
      </c>
      <c r="K244" s="71">
        <v>147.29</v>
      </c>
      <c r="L244" s="70">
        <f t="shared" si="58"/>
        <v>111.94</v>
      </c>
      <c r="O244" s="72"/>
    </row>
    <row r="245" spans="1:15">
      <c r="A245" s="73" t="s">
        <v>29</v>
      </c>
      <c r="B245" s="73" t="s">
        <v>50</v>
      </c>
      <c r="C245" s="73" t="s">
        <v>25</v>
      </c>
      <c r="D245" s="73" t="s">
        <v>51</v>
      </c>
      <c r="E245" s="296" t="s">
        <v>32</v>
      </c>
      <c r="F245" s="296"/>
      <c r="G245" s="73" t="s">
        <v>22</v>
      </c>
      <c r="H245" s="33">
        <f t="shared" ref="H245:H246" si="67">I245</f>
        <v>0.439</v>
      </c>
      <c r="I245" s="62">
        <v>0.439</v>
      </c>
      <c r="J245" s="64">
        <f t="shared" ref="J245:J249" si="68">K245*(1-$M$14)</f>
        <v>15.754800000000001</v>
      </c>
      <c r="K245" s="74">
        <v>20.73</v>
      </c>
      <c r="L245" s="70">
        <f t="shared" si="58"/>
        <v>6.92</v>
      </c>
      <c r="O245" s="72"/>
    </row>
    <row r="246" spans="1:15">
      <c r="A246" s="73" t="s">
        <v>29</v>
      </c>
      <c r="B246" s="73" t="s">
        <v>33</v>
      </c>
      <c r="C246" s="73" t="s">
        <v>25</v>
      </c>
      <c r="D246" s="73" t="s">
        <v>34</v>
      </c>
      <c r="E246" s="296" t="s">
        <v>32</v>
      </c>
      <c r="F246" s="296"/>
      <c r="G246" s="73" t="s">
        <v>22</v>
      </c>
      <c r="H246" s="33">
        <f t="shared" si="67"/>
        <v>0.2</v>
      </c>
      <c r="I246" s="62">
        <v>0.2</v>
      </c>
      <c r="J246" s="64">
        <f t="shared" si="68"/>
        <v>10.5488</v>
      </c>
      <c r="K246" s="74">
        <v>13.88</v>
      </c>
      <c r="L246" s="70">
        <f t="shared" si="58"/>
        <v>2.11</v>
      </c>
      <c r="O246" s="72"/>
    </row>
    <row r="247" spans="1:15">
      <c r="A247" s="73" t="s">
        <v>21</v>
      </c>
      <c r="B247" s="73" t="s">
        <v>291</v>
      </c>
      <c r="C247" s="73" t="s">
        <v>25</v>
      </c>
      <c r="D247" s="73" t="s">
        <v>292</v>
      </c>
      <c r="E247" s="296" t="s">
        <v>90</v>
      </c>
      <c r="F247" s="296"/>
      <c r="G247" s="73" t="s">
        <v>92</v>
      </c>
      <c r="H247" s="33">
        <v>8.6199999999999992</v>
      </c>
      <c r="I247" s="62">
        <v>8.6199999999999992</v>
      </c>
      <c r="J247" s="33">
        <f t="shared" si="68"/>
        <v>1.33</v>
      </c>
      <c r="K247" s="74">
        <v>1.75</v>
      </c>
      <c r="L247" s="70">
        <f t="shared" si="58"/>
        <v>11.46</v>
      </c>
      <c r="O247" s="72"/>
    </row>
    <row r="248" spans="1:15">
      <c r="A248" s="73" t="s">
        <v>21</v>
      </c>
      <c r="B248" s="73" t="s">
        <v>270</v>
      </c>
      <c r="C248" s="73" t="s">
        <v>25</v>
      </c>
      <c r="D248" s="73" t="s">
        <v>271</v>
      </c>
      <c r="E248" s="296" t="s">
        <v>90</v>
      </c>
      <c r="F248" s="296"/>
      <c r="G248" s="73" t="s">
        <v>92</v>
      </c>
      <c r="H248" s="33">
        <v>0.14000000000000001</v>
      </c>
      <c r="I248" s="62">
        <v>0.14000000000000001</v>
      </c>
      <c r="J248" s="33">
        <f t="shared" si="68"/>
        <v>2.5383999999999998</v>
      </c>
      <c r="K248" s="74">
        <v>3.34</v>
      </c>
      <c r="L248" s="70">
        <f t="shared" si="58"/>
        <v>0.36</v>
      </c>
      <c r="O248" s="72"/>
    </row>
    <row r="249" spans="1:15" ht="13.5" thickBot="1">
      <c r="A249" s="73" t="s">
        <v>21</v>
      </c>
      <c r="B249" s="73" t="s">
        <v>293</v>
      </c>
      <c r="C249" s="73" t="s">
        <v>25</v>
      </c>
      <c r="D249" s="73" t="s">
        <v>294</v>
      </c>
      <c r="E249" s="296" t="s">
        <v>90</v>
      </c>
      <c r="F249" s="296"/>
      <c r="G249" s="73" t="s">
        <v>41</v>
      </c>
      <c r="H249" s="33">
        <v>1.07</v>
      </c>
      <c r="I249" s="62">
        <v>1.07</v>
      </c>
      <c r="J249" s="33">
        <f t="shared" si="68"/>
        <v>85.135199999999998</v>
      </c>
      <c r="K249" s="74">
        <v>112.02</v>
      </c>
      <c r="L249" s="70">
        <f t="shared" si="58"/>
        <v>91.09</v>
      </c>
      <c r="O249" s="72"/>
    </row>
    <row r="250" spans="1:15" ht="13.5" thickTop="1">
      <c r="A250" s="32"/>
      <c r="B250" s="32"/>
      <c r="C250" s="32"/>
      <c r="D250" s="32"/>
      <c r="E250" s="32"/>
      <c r="F250" s="32"/>
      <c r="G250" s="32"/>
      <c r="H250" s="32"/>
      <c r="I250" s="59"/>
      <c r="J250" s="32"/>
      <c r="K250" s="59"/>
      <c r="L250" s="32"/>
      <c r="O250" s="72"/>
    </row>
    <row r="251" spans="1:15">
      <c r="A251" s="65" t="s">
        <v>295</v>
      </c>
      <c r="B251" s="65" t="s">
        <v>9</v>
      </c>
      <c r="C251" s="65" t="s">
        <v>10</v>
      </c>
      <c r="D251" s="65" t="s">
        <v>11</v>
      </c>
      <c r="E251" s="294" t="s">
        <v>12</v>
      </c>
      <c r="F251" s="294"/>
      <c r="G251" s="65" t="s">
        <v>13</v>
      </c>
      <c r="H251" s="65" t="s">
        <v>14</v>
      </c>
      <c r="I251" s="66" t="s">
        <v>14</v>
      </c>
      <c r="J251" s="65" t="s">
        <v>15</v>
      </c>
      <c r="K251" s="66" t="s">
        <v>15</v>
      </c>
      <c r="L251" s="65" t="s">
        <v>16</v>
      </c>
      <c r="O251" s="72"/>
    </row>
    <row r="252" spans="1:15">
      <c r="A252" s="67" t="s">
        <v>17</v>
      </c>
      <c r="B252" s="67" t="s">
        <v>296</v>
      </c>
      <c r="C252" s="67" t="s">
        <v>25</v>
      </c>
      <c r="D252" s="67" t="s">
        <v>297</v>
      </c>
      <c r="E252" s="295" t="s">
        <v>282</v>
      </c>
      <c r="F252" s="295"/>
      <c r="G252" s="67" t="s">
        <v>41</v>
      </c>
      <c r="H252" s="68">
        <v>1</v>
      </c>
      <c r="I252" s="69">
        <v>1</v>
      </c>
      <c r="J252" s="70">
        <f>SUM(L253:L257)</f>
        <v>222.16000000000003</v>
      </c>
      <c r="K252" s="71">
        <v>292.31</v>
      </c>
      <c r="L252" s="70">
        <f t="shared" si="58"/>
        <v>222.16</v>
      </c>
      <c r="O252" s="72"/>
    </row>
    <row r="253" spans="1:15">
      <c r="A253" s="73" t="s">
        <v>29</v>
      </c>
      <c r="B253" s="73" t="s">
        <v>298</v>
      </c>
      <c r="C253" s="73" t="s">
        <v>25</v>
      </c>
      <c r="D253" s="73" t="s">
        <v>299</v>
      </c>
      <c r="E253" s="296" t="s">
        <v>32</v>
      </c>
      <c r="F253" s="296"/>
      <c r="G253" s="73" t="s">
        <v>22</v>
      </c>
      <c r="H253" s="33">
        <f t="shared" ref="H253:H254" si="69">I253</f>
        <v>1.1870000000000001</v>
      </c>
      <c r="I253" s="62">
        <v>1.1870000000000001</v>
      </c>
      <c r="J253" s="64">
        <f t="shared" ref="J253:J257" si="70">K253*(1-$M$14)</f>
        <v>14.972</v>
      </c>
      <c r="K253" s="74">
        <v>19.7</v>
      </c>
      <c r="L253" s="70">
        <f t="shared" si="58"/>
        <v>17.77</v>
      </c>
      <c r="O253" s="72"/>
    </row>
    <row r="254" spans="1:15">
      <c r="A254" s="73" t="s">
        <v>29</v>
      </c>
      <c r="B254" s="73" t="s">
        <v>33</v>
      </c>
      <c r="C254" s="73" t="s">
        <v>25</v>
      </c>
      <c r="D254" s="73" t="s">
        <v>34</v>
      </c>
      <c r="E254" s="296" t="s">
        <v>32</v>
      </c>
      <c r="F254" s="296"/>
      <c r="G254" s="73" t="s">
        <v>22</v>
      </c>
      <c r="H254" s="33">
        <f t="shared" si="69"/>
        <v>0.59399999999999997</v>
      </c>
      <c r="I254" s="62">
        <v>0.59399999999999997</v>
      </c>
      <c r="J254" s="64">
        <f t="shared" si="70"/>
        <v>10.5488</v>
      </c>
      <c r="K254" s="74">
        <v>13.88</v>
      </c>
      <c r="L254" s="70">
        <f t="shared" si="58"/>
        <v>6.27</v>
      </c>
      <c r="O254" s="72"/>
    </row>
    <row r="255" spans="1:15">
      <c r="A255" s="73" t="s">
        <v>21</v>
      </c>
      <c r="B255" s="73" t="s">
        <v>291</v>
      </c>
      <c r="C255" s="73" t="s">
        <v>25</v>
      </c>
      <c r="D255" s="73" t="s">
        <v>292</v>
      </c>
      <c r="E255" s="296" t="s">
        <v>90</v>
      </c>
      <c r="F255" s="296"/>
      <c r="G255" s="73" t="s">
        <v>92</v>
      </c>
      <c r="H255" s="33">
        <v>8.6199999999999992</v>
      </c>
      <c r="I255" s="62">
        <v>8.6199999999999992</v>
      </c>
      <c r="J255" s="33">
        <f t="shared" si="70"/>
        <v>1.33</v>
      </c>
      <c r="K255" s="74">
        <v>1.75</v>
      </c>
      <c r="L255" s="70">
        <f t="shared" si="58"/>
        <v>11.46</v>
      </c>
      <c r="O255" s="72"/>
    </row>
    <row r="256" spans="1:15">
      <c r="A256" s="73" t="s">
        <v>21</v>
      </c>
      <c r="B256" s="73" t="s">
        <v>270</v>
      </c>
      <c r="C256" s="73" t="s">
        <v>25</v>
      </c>
      <c r="D256" s="73" t="s">
        <v>271</v>
      </c>
      <c r="E256" s="296" t="s">
        <v>90</v>
      </c>
      <c r="F256" s="296"/>
      <c r="G256" s="73" t="s">
        <v>92</v>
      </c>
      <c r="H256" s="33">
        <v>0.14000000000000001</v>
      </c>
      <c r="I256" s="62">
        <v>0.14000000000000001</v>
      </c>
      <c r="J256" s="33">
        <f t="shared" si="70"/>
        <v>2.5383999999999998</v>
      </c>
      <c r="K256" s="74">
        <v>3.34</v>
      </c>
      <c r="L256" s="70">
        <f t="shared" si="58"/>
        <v>0.36</v>
      </c>
      <c r="O256" s="72"/>
    </row>
    <row r="257" spans="1:15" ht="26.25" thickBot="1">
      <c r="A257" s="73" t="s">
        <v>21</v>
      </c>
      <c r="B257" s="73" t="s">
        <v>300</v>
      </c>
      <c r="C257" s="73" t="s">
        <v>25</v>
      </c>
      <c r="D257" s="73" t="s">
        <v>301</v>
      </c>
      <c r="E257" s="296" t="s">
        <v>90</v>
      </c>
      <c r="F257" s="296"/>
      <c r="G257" s="73" t="s">
        <v>41</v>
      </c>
      <c r="H257" s="33">
        <v>1.1599999999999999</v>
      </c>
      <c r="I257" s="62">
        <v>1.1599999999999999</v>
      </c>
      <c r="J257" s="33">
        <f t="shared" si="70"/>
        <v>160.60319999999999</v>
      </c>
      <c r="K257" s="74">
        <v>211.32</v>
      </c>
      <c r="L257" s="70">
        <f t="shared" si="58"/>
        <v>186.3</v>
      </c>
      <c r="O257" s="72"/>
    </row>
    <row r="258" spans="1:15" ht="13.5" thickTop="1">
      <c r="A258" s="32"/>
      <c r="B258" s="32"/>
      <c r="C258" s="32"/>
      <c r="D258" s="32"/>
      <c r="E258" s="32"/>
      <c r="F258" s="32"/>
      <c r="G258" s="32"/>
      <c r="H258" s="32"/>
      <c r="I258" s="59"/>
      <c r="J258" s="32"/>
      <c r="K258" s="59"/>
      <c r="L258" s="32"/>
      <c r="O258" s="72"/>
    </row>
    <row r="259" spans="1:15">
      <c r="A259" s="65" t="s">
        <v>304</v>
      </c>
      <c r="B259" s="65" t="s">
        <v>9</v>
      </c>
      <c r="C259" s="65" t="s">
        <v>10</v>
      </c>
      <c r="D259" s="65" t="s">
        <v>11</v>
      </c>
      <c r="E259" s="294" t="s">
        <v>12</v>
      </c>
      <c r="F259" s="294"/>
      <c r="G259" s="65" t="s">
        <v>13</v>
      </c>
      <c r="H259" s="65" t="s">
        <v>14</v>
      </c>
      <c r="I259" s="66" t="s">
        <v>14</v>
      </c>
      <c r="J259" s="65" t="s">
        <v>15</v>
      </c>
      <c r="K259" s="66" t="s">
        <v>15</v>
      </c>
      <c r="L259" s="65" t="s">
        <v>16</v>
      </c>
      <c r="O259" s="72"/>
    </row>
    <row r="260" spans="1:15">
      <c r="A260" s="67" t="s">
        <v>17</v>
      </c>
      <c r="B260" s="67" t="s">
        <v>305</v>
      </c>
      <c r="C260" s="67" t="s">
        <v>25</v>
      </c>
      <c r="D260" s="67" t="s">
        <v>306</v>
      </c>
      <c r="E260" s="295" t="s">
        <v>307</v>
      </c>
      <c r="F260" s="295"/>
      <c r="G260" s="67" t="s">
        <v>41</v>
      </c>
      <c r="H260" s="68">
        <v>1</v>
      </c>
      <c r="I260" s="69">
        <v>1</v>
      </c>
      <c r="J260" s="70">
        <f>SUM(L261:L264)</f>
        <v>8.67</v>
      </c>
      <c r="K260" s="71">
        <v>11.41</v>
      </c>
      <c r="L260" s="70">
        <f t="shared" ref="L260:L323" si="71">ROUND(H260*J260,2)</f>
        <v>8.67</v>
      </c>
      <c r="O260" s="72"/>
    </row>
    <row r="261" spans="1:15">
      <c r="A261" s="73" t="s">
        <v>29</v>
      </c>
      <c r="B261" s="73" t="s">
        <v>308</v>
      </c>
      <c r="C261" s="73" t="s">
        <v>25</v>
      </c>
      <c r="D261" s="73" t="s">
        <v>309</v>
      </c>
      <c r="E261" s="296" t="s">
        <v>32</v>
      </c>
      <c r="F261" s="296"/>
      <c r="G261" s="73" t="s">
        <v>22</v>
      </c>
      <c r="H261" s="33">
        <f t="shared" ref="H261:H262" si="72">I261</f>
        <v>3.9100000000000003E-2</v>
      </c>
      <c r="I261" s="62">
        <v>3.9100000000000003E-2</v>
      </c>
      <c r="J261" s="64">
        <f t="shared" ref="J261:J263" si="73">K261*(1-$M$14)</f>
        <v>13.087199999999999</v>
      </c>
      <c r="K261" s="74">
        <v>17.22</v>
      </c>
      <c r="L261" s="70">
        <f t="shared" si="71"/>
        <v>0.51</v>
      </c>
      <c r="O261" s="72"/>
    </row>
    <row r="262" spans="1:15">
      <c r="A262" s="73" t="s">
        <v>29</v>
      </c>
      <c r="B262" s="73" t="s">
        <v>33</v>
      </c>
      <c r="C262" s="73" t="s">
        <v>25</v>
      </c>
      <c r="D262" s="73" t="s">
        <v>34</v>
      </c>
      <c r="E262" s="296" t="s">
        <v>32</v>
      </c>
      <c r="F262" s="296"/>
      <c r="G262" s="73" t="s">
        <v>22</v>
      </c>
      <c r="H262" s="33">
        <f t="shared" si="72"/>
        <v>0.15640000000000001</v>
      </c>
      <c r="I262" s="62">
        <v>0.15640000000000001</v>
      </c>
      <c r="J262" s="64">
        <f t="shared" si="73"/>
        <v>10.5488</v>
      </c>
      <c r="K262" s="74">
        <v>13.88</v>
      </c>
      <c r="L262" s="70">
        <f t="shared" si="71"/>
        <v>1.65</v>
      </c>
      <c r="O262" s="72"/>
    </row>
    <row r="263" spans="1:15" ht="13.5" thickBot="1">
      <c r="A263" s="73" t="s">
        <v>21</v>
      </c>
      <c r="B263" s="73" t="s">
        <v>310</v>
      </c>
      <c r="C263" s="73" t="s">
        <v>25</v>
      </c>
      <c r="D263" s="73" t="s">
        <v>311</v>
      </c>
      <c r="E263" s="296" t="s">
        <v>90</v>
      </c>
      <c r="F263" s="296"/>
      <c r="G263" s="73" t="s">
        <v>41</v>
      </c>
      <c r="H263" s="33">
        <v>1</v>
      </c>
      <c r="I263" s="62">
        <v>1</v>
      </c>
      <c r="J263" s="33">
        <f t="shared" si="73"/>
        <v>6.5132000000000003</v>
      </c>
      <c r="K263" s="74">
        <v>8.57</v>
      </c>
      <c r="L263" s="70">
        <f t="shared" si="71"/>
        <v>6.51</v>
      </c>
      <c r="O263" s="72"/>
    </row>
    <row r="264" spans="1:15" ht="13.5" thickTop="1">
      <c r="A264" s="32"/>
      <c r="B264" s="32"/>
      <c r="C264" s="32"/>
      <c r="D264" s="32"/>
      <c r="E264" s="32"/>
      <c r="F264" s="32"/>
      <c r="G264" s="32"/>
      <c r="H264" s="32"/>
      <c r="I264" s="59"/>
      <c r="J264" s="32"/>
      <c r="K264" s="59"/>
      <c r="L264" s="32"/>
      <c r="O264" s="72"/>
    </row>
    <row r="265" spans="1:15">
      <c r="A265" s="65" t="s">
        <v>312</v>
      </c>
      <c r="B265" s="65" t="s">
        <v>9</v>
      </c>
      <c r="C265" s="65" t="s">
        <v>10</v>
      </c>
      <c r="D265" s="65" t="s">
        <v>11</v>
      </c>
      <c r="E265" s="294" t="s">
        <v>12</v>
      </c>
      <c r="F265" s="294"/>
      <c r="G265" s="65" t="s">
        <v>13</v>
      </c>
      <c r="H265" s="65" t="s">
        <v>14</v>
      </c>
      <c r="I265" s="66" t="s">
        <v>14</v>
      </c>
      <c r="J265" s="65" t="s">
        <v>15</v>
      </c>
      <c r="K265" s="66" t="s">
        <v>15</v>
      </c>
      <c r="L265" s="65" t="s">
        <v>16</v>
      </c>
      <c r="O265" s="72"/>
    </row>
    <row r="266" spans="1:15" ht="25.5">
      <c r="A266" s="67" t="s">
        <v>17</v>
      </c>
      <c r="B266" s="67" t="s">
        <v>313</v>
      </c>
      <c r="C266" s="67" t="s">
        <v>25</v>
      </c>
      <c r="D266" s="67" t="s">
        <v>314</v>
      </c>
      <c r="E266" s="295" t="s">
        <v>315</v>
      </c>
      <c r="F266" s="295"/>
      <c r="G266" s="67" t="s">
        <v>41</v>
      </c>
      <c r="H266" s="68">
        <v>1</v>
      </c>
      <c r="I266" s="69">
        <v>1</v>
      </c>
      <c r="J266" s="70">
        <f>SUM(L267:L275)</f>
        <v>41.89</v>
      </c>
      <c r="K266" s="71">
        <v>55.12</v>
      </c>
      <c r="L266" s="70">
        <f t="shared" si="71"/>
        <v>41.89</v>
      </c>
      <c r="O266" s="72"/>
    </row>
    <row r="267" spans="1:15" ht="38.25">
      <c r="A267" s="73" t="s">
        <v>29</v>
      </c>
      <c r="B267" s="73" t="s">
        <v>316</v>
      </c>
      <c r="C267" s="73" t="s">
        <v>25</v>
      </c>
      <c r="D267" s="73" t="s">
        <v>317</v>
      </c>
      <c r="E267" s="296" t="s">
        <v>77</v>
      </c>
      <c r="F267" s="296"/>
      <c r="G267" s="73" t="s">
        <v>81</v>
      </c>
      <c r="H267" s="33">
        <v>0.12280000000000001</v>
      </c>
      <c r="I267" s="62">
        <v>0.12280000000000001</v>
      </c>
      <c r="J267" s="33">
        <f t="shared" ref="J267:J275" si="74">K267*(1-$M$14)</f>
        <v>0.70680000000000009</v>
      </c>
      <c r="K267" s="74">
        <v>0.93</v>
      </c>
      <c r="L267" s="70">
        <f t="shared" si="71"/>
        <v>0.09</v>
      </c>
      <c r="O267" s="72"/>
    </row>
    <row r="268" spans="1:15" ht="25.5">
      <c r="A268" s="73" t="s">
        <v>29</v>
      </c>
      <c r="B268" s="73" t="s">
        <v>318</v>
      </c>
      <c r="C268" s="73" t="s">
        <v>25</v>
      </c>
      <c r="D268" s="73" t="s">
        <v>319</v>
      </c>
      <c r="E268" s="296" t="s">
        <v>77</v>
      </c>
      <c r="F268" s="296"/>
      <c r="G268" s="73" t="s">
        <v>78</v>
      </c>
      <c r="H268" s="33">
        <v>5.4999999999999997E-3</v>
      </c>
      <c r="I268" s="62">
        <v>5.4999999999999997E-3</v>
      </c>
      <c r="J268" s="33">
        <f t="shared" si="74"/>
        <v>7.2959999999999994</v>
      </c>
      <c r="K268" s="74">
        <v>9.6</v>
      </c>
      <c r="L268" s="70">
        <f t="shared" si="71"/>
        <v>0.04</v>
      </c>
      <c r="O268" s="72"/>
    </row>
    <row r="269" spans="1:15" ht="25.5">
      <c r="A269" s="73" t="s">
        <v>29</v>
      </c>
      <c r="B269" s="73" t="s">
        <v>320</v>
      </c>
      <c r="C269" s="73" t="s">
        <v>25</v>
      </c>
      <c r="D269" s="73" t="s">
        <v>321</v>
      </c>
      <c r="E269" s="296" t="s">
        <v>77</v>
      </c>
      <c r="F269" s="296"/>
      <c r="G269" s="73" t="s">
        <v>81</v>
      </c>
      <c r="H269" s="33">
        <v>0.1211</v>
      </c>
      <c r="I269" s="62">
        <v>0.1211</v>
      </c>
      <c r="J269" s="33">
        <f t="shared" si="74"/>
        <v>0.3876</v>
      </c>
      <c r="K269" s="74">
        <v>0.51</v>
      </c>
      <c r="L269" s="70">
        <f t="shared" si="71"/>
        <v>0.05</v>
      </c>
      <c r="O269" s="72"/>
    </row>
    <row r="270" spans="1:15" ht="38.25">
      <c r="A270" s="73" t="s">
        <v>29</v>
      </c>
      <c r="B270" s="73" t="s">
        <v>322</v>
      </c>
      <c r="C270" s="73" t="s">
        <v>25</v>
      </c>
      <c r="D270" s="73" t="s">
        <v>323</v>
      </c>
      <c r="E270" s="296" t="s">
        <v>77</v>
      </c>
      <c r="F270" s="296"/>
      <c r="G270" s="73" t="s">
        <v>78</v>
      </c>
      <c r="H270" s="33">
        <v>3.7000000000000002E-3</v>
      </c>
      <c r="I270" s="62">
        <v>3.7000000000000002E-3</v>
      </c>
      <c r="J270" s="33">
        <f t="shared" si="74"/>
        <v>16.986000000000001</v>
      </c>
      <c r="K270" s="74">
        <v>22.35</v>
      </c>
      <c r="L270" s="70">
        <f t="shared" si="71"/>
        <v>0.06</v>
      </c>
      <c r="O270" s="72"/>
    </row>
    <row r="271" spans="1:15">
      <c r="A271" s="73" t="s">
        <v>29</v>
      </c>
      <c r="B271" s="73" t="s">
        <v>324</v>
      </c>
      <c r="C271" s="73" t="s">
        <v>25</v>
      </c>
      <c r="D271" s="73" t="s">
        <v>325</v>
      </c>
      <c r="E271" s="296" t="s">
        <v>32</v>
      </c>
      <c r="F271" s="296"/>
      <c r="G271" s="73" t="s">
        <v>22</v>
      </c>
      <c r="H271" s="33">
        <f t="shared" ref="H271:H272" si="75">I271</f>
        <v>0.25019999999999998</v>
      </c>
      <c r="I271" s="62">
        <v>0.25019999999999998</v>
      </c>
      <c r="J271" s="64">
        <f t="shared" si="74"/>
        <v>13.452</v>
      </c>
      <c r="K271" s="74">
        <v>17.7</v>
      </c>
      <c r="L271" s="70">
        <f t="shared" si="71"/>
        <v>3.37</v>
      </c>
      <c r="O271" s="72"/>
    </row>
    <row r="272" spans="1:15">
      <c r="A272" s="73" t="s">
        <v>29</v>
      </c>
      <c r="B272" s="73" t="s">
        <v>33</v>
      </c>
      <c r="C272" s="73" t="s">
        <v>25</v>
      </c>
      <c r="D272" s="73" t="s">
        <v>34</v>
      </c>
      <c r="E272" s="296" t="s">
        <v>32</v>
      </c>
      <c r="F272" s="296"/>
      <c r="G272" s="73" t="s">
        <v>22</v>
      </c>
      <c r="H272" s="33">
        <f t="shared" si="75"/>
        <v>0.25309999999999999</v>
      </c>
      <c r="I272" s="62">
        <v>0.25309999999999999</v>
      </c>
      <c r="J272" s="64">
        <f t="shared" si="74"/>
        <v>10.5488</v>
      </c>
      <c r="K272" s="74">
        <v>13.88</v>
      </c>
      <c r="L272" s="70">
        <f t="shared" si="71"/>
        <v>2.67</v>
      </c>
      <c r="O272" s="72"/>
    </row>
    <row r="273" spans="1:15" ht="38.25">
      <c r="A273" s="73" t="s">
        <v>21</v>
      </c>
      <c r="B273" s="73" t="s">
        <v>326</v>
      </c>
      <c r="C273" s="73" t="s">
        <v>25</v>
      </c>
      <c r="D273" s="73" t="s">
        <v>327</v>
      </c>
      <c r="E273" s="296" t="s">
        <v>90</v>
      </c>
      <c r="F273" s="296"/>
      <c r="G273" s="73" t="s">
        <v>41</v>
      </c>
      <c r="H273" s="33">
        <v>1.0031000000000001</v>
      </c>
      <c r="I273" s="62">
        <v>1.0031000000000001</v>
      </c>
      <c r="J273" s="33">
        <f t="shared" si="74"/>
        <v>32.603999999999999</v>
      </c>
      <c r="K273" s="74">
        <v>42.9</v>
      </c>
      <c r="L273" s="70">
        <f t="shared" si="71"/>
        <v>32.71</v>
      </c>
      <c r="O273" s="72"/>
    </row>
    <row r="274" spans="1:15">
      <c r="A274" s="73" t="s">
        <v>21</v>
      </c>
      <c r="B274" s="73" t="s">
        <v>328</v>
      </c>
      <c r="C274" s="73" t="s">
        <v>25</v>
      </c>
      <c r="D274" s="73" t="s">
        <v>329</v>
      </c>
      <c r="E274" s="296" t="s">
        <v>90</v>
      </c>
      <c r="F274" s="296"/>
      <c r="G274" s="73" t="s">
        <v>28</v>
      </c>
      <c r="H274" s="33">
        <v>5.6800000000000003E-2</v>
      </c>
      <c r="I274" s="62">
        <v>5.6800000000000003E-2</v>
      </c>
      <c r="J274" s="33">
        <f t="shared" si="74"/>
        <v>41.04</v>
      </c>
      <c r="K274" s="74">
        <v>54</v>
      </c>
      <c r="L274" s="70">
        <f t="shared" si="71"/>
        <v>2.33</v>
      </c>
      <c r="O274" s="72"/>
    </row>
    <row r="275" spans="1:15" ht="13.5" thickBot="1">
      <c r="A275" s="73" t="s">
        <v>21</v>
      </c>
      <c r="B275" s="73" t="s">
        <v>330</v>
      </c>
      <c r="C275" s="73" t="s">
        <v>25</v>
      </c>
      <c r="D275" s="73" t="s">
        <v>331</v>
      </c>
      <c r="E275" s="296" t="s">
        <v>90</v>
      </c>
      <c r="F275" s="296"/>
      <c r="G275" s="73" t="s">
        <v>28</v>
      </c>
      <c r="H275" s="33">
        <v>8.6999999999999994E-3</v>
      </c>
      <c r="I275" s="62">
        <v>8.6999999999999994E-3</v>
      </c>
      <c r="J275" s="33">
        <f t="shared" si="74"/>
        <v>66.051599999999993</v>
      </c>
      <c r="K275" s="74">
        <v>86.91</v>
      </c>
      <c r="L275" s="70">
        <f t="shared" si="71"/>
        <v>0.56999999999999995</v>
      </c>
      <c r="O275" s="72"/>
    </row>
    <row r="276" spans="1:15" ht="13.5" thickTop="1">
      <c r="A276" s="32"/>
      <c r="B276" s="32"/>
      <c r="C276" s="32"/>
      <c r="D276" s="32"/>
      <c r="E276" s="32"/>
      <c r="F276" s="32"/>
      <c r="G276" s="32"/>
      <c r="H276" s="32"/>
      <c r="I276" s="59"/>
      <c r="J276" s="32"/>
      <c r="K276" s="59"/>
      <c r="L276" s="32"/>
      <c r="O276" s="72"/>
    </row>
    <row r="277" spans="1:15">
      <c r="A277" s="65" t="s">
        <v>332</v>
      </c>
      <c r="B277" s="65" t="s">
        <v>9</v>
      </c>
      <c r="C277" s="65" t="s">
        <v>10</v>
      </c>
      <c r="D277" s="65" t="s">
        <v>11</v>
      </c>
      <c r="E277" s="294" t="s">
        <v>12</v>
      </c>
      <c r="F277" s="294"/>
      <c r="G277" s="65" t="s">
        <v>13</v>
      </c>
      <c r="H277" s="65" t="s">
        <v>14</v>
      </c>
      <c r="I277" s="66" t="s">
        <v>14</v>
      </c>
      <c r="J277" s="65" t="s">
        <v>15</v>
      </c>
      <c r="K277" s="66" t="s">
        <v>15</v>
      </c>
      <c r="L277" s="65" t="s">
        <v>16</v>
      </c>
      <c r="O277" s="72"/>
    </row>
    <row r="278" spans="1:15" ht="25.5">
      <c r="A278" s="67" t="s">
        <v>17</v>
      </c>
      <c r="B278" s="67" t="s">
        <v>333</v>
      </c>
      <c r="C278" s="67" t="s">
        <v>25</v>
      </c>
      <c r="D278" s="67" t="s">
        <v>334</v>
      </c>
      <c r="E278" s="295" t="s">
        <v>335</v>
      </c>
      <c r="F278" s="295"/>
      <c r="G278" s="67" t="s">
        <v>49</v>
      </c>
      <c r="H278" s="68">
        <v>1</v>
      </c>
      <c r="I278" s="69">
        <v>1</v>
      </c>
      <c r="J278" s="70">
        <f>SUM(L279:L283)</f>
        <v>2.8299999999999996</v>
      </c>
      <c r="K278" s="71">
        <v>3.72</v>
      </c>
      <c r="L278" s="70">
        <f t="shared" si="71"/>
        <v>2.83</v>
      </c>
      <c r="O278" s="72"/>
    </row>
    <row r="279" spans="1:15">
      <c r="A279" s="73" t="s">
        <v>29</v>
      </c>
      <c r="B279" s="73" t="s">
        <v>336</v>
      </c>
      <c r="C279" s="73" t="s">
        <v>25</v>
      </c>
      <c r="D279" s="73" t="s">
        <v>337</v>
      </c>
      <c r="E279" s="296" t="s">
        <v>32</v>
      </c>
      <c r="F279" s="296"/>
      <c r="G279" s="73" t="s">
        <v>22</v>
      </c>
      <c r="H279" s="33">
        <f t="shared" ref="H279:H280" si="76">I279</f>
        <v>2.9000000000000001E-2</v>
      </c>
      <c r="I279" s="62">
        <v>2.9000000000000001E-2</v>
      </c>
      <c r="J279" s="64">
        <f t="shared" ref="J279:J282" si="77">K279*(1-$M$14)</f>
        <v>10.647600000000001</v>
      </c>
      <c r="K279" s="74">
        <v>14.01</v>
      </c>
      <c r="L279" s="70">
        <f t="shared" si="71"/>
        <v>0.31</v>
      </c>
      <c r="O279" s="72"/>
    </row>
    <row r="280" spans="1:15">
      <c r="A280" s="73" t="s">
        <v>29</v>
      </c>
      <c r="B280" s="73" t="s">
        <v>55</v>
      </c>
      <c r="C280" s="73" t="s">
        <v>25</v>
      </c>
      <c r="D280" s="73" t="s">
        <v>56</v>
      </c>
      <c r="E280" s="296" t="s">
        <v>32</v>
      </c>
      <c r="F280" s="296"/>
      <c r="G280" s="73" t="s">
        <v>22</v>
      </c>
      <c r="H280" s="33">
        <f t="shared" si="76"/>
        <v>0.03</v>
      </c>
      <c r="I280" s="62">
        <v>0.03</v>
      </c>
      <c r="J280" s="64">
        <f t="shared" si="77"/>
        <v>13.634400000000001</v>
      </c>
      <c r="K280" s="74">
        <v>17.940000000000001</v>
      </c>
      <c r="L280" s="70">
        <f t="shared" si="71"/>
        <v>0.41</v>
      </c>
      <c r="O280" s="72"/>
    </row>
    <row r="281" spans="1:15" ht="25.5">
      <c r="A281" s="73" t="s">
        <v>21</v>
      </c>
      <c r="B281" s="73" t="s">
        <v>338</v>
      </c>
      <c r="C281" s="73" t="s">
        <v>25</v>
      </c>
      <c r="D281" s="73" t="s">
        <v>339</v>
      </c>
      <c r="E281" s="296" t="s">
        <v>90</v>
      </c>
      <c r="F281" s="296"/>
      <c r="G281" s="73" t="s">
        <v>49</v>
      </c>
      <c r="H281" s="33">
        <v>1.19</v>
      </c>
      <c r="I281" s="62">
        <v>1.19</v>
      </c>
      <c r="J281" s="33">
        <f t="shared" si="77"/>
        <v>1.7479999999999998</v>
      </c>
      <c r="K281" s="74">
        <v>2.2999999999999998</v>
      </c>
      <c r="L281" s="70">
        <f t="shared" si="71"/>
        <v>2.08</v>
      </c>
      <c r="O281" s="72"/>
    </row>
    <row r="282" spans="1:15" ht="13.5" thickBot="1">
      <c r="A282" s="73" t="s">
        <v>21</v>
      </c>
      <c r="B282" s="73" t="s">
        <v>340</v>
      </c>
      <c r="C282" s="73" t="s">
        <v>25</v>
      </c>
      <c r="D282" s="73" t="s">
        <v>341</v>
      </c>
      <c r="E282" s="296" t="s">
        <v>90</v>
      </c>
      <c r="F282" s="296"/>
      <c r="G282" s="73" t="s">
        <v>20</v>
      </c>
      <c r="H282" s="33">
        <v>8.9999999999999993E-3</v>
      </c>
      <c r="I282" s="62">
        <v>8.9999999999999993E-3</v>
      </c>
      <c r="J282" s="33">
        <f t="shared" si="77"/>
        <v>3.6024000000000003</v>
      </c>
      <c r="K282" s="74">
        <v>4.74</v>
      </c>
      <c r="L282" s="70">
        <f t="shared" si="71"/>
        <v>0.03</v>
      </c>
      <c r="O282" s="72"/>
    </row>
    <row r="283" spans="1:15" ht="13.5" thickTop="1">
      <c r="A283" s="32"/>
      <c r="B283" s="32"/>
      <c r="C283" s="32"/>
      <c r="D283" s="32"/>
      <c r="E283" s="32"/>
      <c r="F283" s="32"/>
      <c r="G283" s="32"/>
      <c r="H283" s="32"/>
      <c r="I283" s="59"/>
      <c r="J283" s="32"/>
      <c r="K283" s="59"/>
      <c r="L283" s="32"/>
      <c r="O283" s="72"/>
    </row>
    <row r="284" spans="1:15">
      <c r="A284" s="65" t="s">
        <v>342</v>
      </c>
      <c r="B284" s="65" t="s">
        <v>9</v>
      </c>
      <c r="C284" s="65" t="s">
        <v>10</v>
      </c>
      <c r="D284" s="65" t="s">
        <v>11</v>
      </c>
      <c r="E284" s="294" t="s">
        <v>12</v>
      </c>
      <c r="F284" s="294"/>
      <c r="G284" s="65" t="s">
        <v>13</v>
      </c>
      <c r="H284" s="65" t="s">
        <v>14</v>
      </c>
      <c r="I284" s="66" t="s">
        <v>14</v>
      </c>
      <c r="J284" s="65" t="s">
        <v>15</v>
      </c>
      <c r="K284" s="66" t="s">
        <v>15</v>
      </c>
      <c r="L284" s="65" t="s">
        <v>16</v>
      </c>
      <c r="O284" s="72"/>
    </row>
    <row r="285" spans="1:15" ht="25.5">
      <c r="A285" s="67" t="s">
        <v>17</v>
      </c>
      <c r="B285" s="67" t="s">
        <v>343</v>
      </c>
      <c r="C285" s="67" t="s">
        <v>25</v>
      </c>
      <c r="D285" s="67" t="s">
        <v>344</v>
      </c>
      <c r="E285" s="295" t="s">
        <v>335</v>
      </c>
      <c r="F285" s="295"/>
      <c r="G285" s="67" t="s">
        <v>49</v>
      </c>
      <c r="H285" s="68">
        <v>1</v>
      </c>
      <c r="I285" s="69">
        <v>1</v>
      </c>
      <c r="J285" s="70">
        <f>SUM(L286:L290)</f>
        <v>4.72</v>
      </c>
      <c r="K285" s="71">
        <v>6.21</v>
      </c>
      <c r="L285" s="70">
        <f t="shared" si="71"/>
        <v>4.72</v>
      </c>
      <c r="O285" s="72"/>
    </row>
    <row r="286" spans="1:15">
      <c r="A286" s="73" t="s">
        <v>29</v>
      </c>
      <c r="B286" s="73" t="s">
        <v>55</v>
      </c>
      <c r="C286" s="73" t="s">
        <v>25</v>
      </c>
      <c r="D286" s="73" t="s">
        <v>56</v>
      </c>
      <c r="E286" s="296" t="s">
        <v>32</v>
      </c>
      <c r="F286" s="296"/>
      <c r="G286" s="73" t="s">
        <v>22</v>
      </c>
      <c r="H286" s="33">
        <f t="shared" ref="H286:H287" si="78">I286</f>
        <v>3.9E-2</v>
      </c>
      <c r="I286" s="62">
        <v>3.9E-2</v>
      </c>
      <c r="J286" s="64">
        <f t="shared" ref="J286:J289" si="79">K286*(1-$M$14)</f>
        <v>13.634400000000001</v>
      </c>
      <c r="K286" s="74">
        <v>17.940000000000001</v>
      </c>
      <c r="L286" s="70">
        <f t="shared" si="71"/>
        <v>0.53</v>
      </c>
      <c r="O286" s="72"/>
    </row>
    <row r="287" spans="1:15">
      <c r="A287" s="73" t="s">
        <v>29</v>
      </c>
      <c r="B287" s="73" t="s">
        <v>336</v>
      </c>
      <c r="C287" s="73" t="s">
        <v>25</v>
      </c>
      <c r="D287" s="73" t="s">
        <v>337</v>
      </c>
      <c r="E287" s="296" t="s">
        <v>32</v>
      </c>
      <c r="F287" s="296"/>
      <c r="G287" s="73" t="s">
        <v>22</v>
      </c>
      <c r="H287" s="33">
        <f t="shared" si="78"/>
        <v>0.04</v>
      </c>
      <c r="I287" s="62">
        <v>0.04</v>
      </c>
      <c r="J287" s="64">
        <f t="shared" si="79"/>
        <v>10.647600000000001</v>
      </c>
      <c r="K287" s="74">
        <v>14.01</v>
      </c>
      <c r="L287" s="70">
        <f t="shared" si="71"/>
        <v>0.43</v>
      </c>
      <c r="O287" s="72"/>
    </row>
    <row r="288" spans="1:15" ht="25.5">
      <c r="A288" s="73" t="s">
        <v>21</v>
      </c>
      <c r="B288" s="73" t="s">
        <v>345</v>
      </c>
      <c r="C288" s="73" t="s">
        <v>25</v>
      </c>
      <c r="D288" s="73" t="s">
        <v>346</v>
      </c>
      <c r="E288" s="296" t="s">
        <v>90</v>
      </c>
      <c r="F288" s="296"/>
      <c r="G288" s="73" t="s">
        <v>49</v>
      </c>
      <c r="H288" s="33">
        <v>1.19</v>
      </c>
      <c r="I288" s="62">
        <v>1.19</v>
      </c>
      <c r="J288" s="33">
        <f t="shared" si="79"/>
        <v>3.1312000000000002</v>
      </c>
      <c r="K288" s="74">
        <v>4.12</v>
      </c>
      <c r="L288" s="70">
        <f t="shared" si="71"/>
        <v>3.73</v>
      </c>
      <c r="O288" s="72"/>
    </row>
    <row r="289" spans="1:15" ht="13.5" thickBot="1">
      <c r="A289" s="73" t="s">
        <v>21</v>
      </c>
      <c r="B289" s="73" t="s">
        <v>340</v>
      </c>
      <c r="C289" s="73" t="s">
        <v>25</v>
      </c>
      <c r="D289" s="73" t="s">
        <v>341</v>
      </c>
      <c r="E289" s="296" t="s">
        <v>90</v>
      </c>
      <c r="F289" s="296"/>
      <c r="G289" s="73" t="s">
        <v>20</v>
      </c>
      <c r="H289" s="33">
        <v>8.9999999999999993E-3</v>
      </c>
      <c r="I289" s="62">
        <v>8.9999999999999993E-3</v>
      </c>
      <c r="J289" s="33">
        <f t="shared" si="79"/>
        <v>3.6024000000000003</v>
      </c>
      <c r="K289" s="74">
        <v>4.74</v>
      </c>
      <c r="L289" s="70">
        <f t="shared" si="71"/>
        <v>0.03</v>
      </c>
      <c r="O289" s="72"/>
    </row>
    <row r="290" spans="1:15" ht="13.5" thickTop="1">
      <c r="A290" s="32"/>
      <c r="B290" s="32"/>
      <c r="C290" s="32"/>
      <c r="D290" s="32"/>
      <c r="E290" s="32"/>
      <c r="F290" s="32"/>
      <c r="G290" s="32"/>
      <c r="H290" s="32"/>
      <c r="I290" s="59"/>
      <c r="J290" s="32"/>
      <c r="K290" s="59"/>
      <c r="L290" s="32"/>
      <c r="O290" s="72"/>
    </row>
    <row r="291" spans="1:15">
      <c r="A291" s="65" t="s">
        <v>347</v>
      </c>
      <c r="B291" s="65" t="s">
        <v>9</v>
      </c>
      <c r="C291" s="65" t="s">
        <v>10</v>
      </c>
      <c r="D291" s="65" t="s">
        <v>11</v>
      </c>
      <c r="E291" s="294" t="s">
        <v>12</v>
      </c>
      <c r="F291" s="294"/>
      <c r="G291" s="65" t="s">
        <v>13</v>
      </c>
      <c r="H291" s="65" t="s">
        <v>14</v>
      </c>
      <c r="I291" s="66" t="s">
        <v>14</v>
      </c>
      <c r="J291" s="65" t="s">
        <v>15</v>
      </c>
      <c r="K291" s="66" t="s">
        <v>15</v>
      </c>
      <c r="L291" s="65" t="s">
        <v>16</v>
      </c>
      <c r="O291" s="72"/>
    </row>
    <row r="292" spans="1:15" ht="25.5">
      <c r="A292" s="67" t="s">
        <v>17</v>
      </c>
      <c r="B292" s="67" t="s">
        <v>348</v>
      </c>
      <c r="C292" s="67" t="s">
        <v>25</v>
      </c>
      <c r="D292" s="67" t="s">
        <v>349</v>
      </c>
      <c r="E292" s="295" t="s">
        <v>335</v>
      </c>
      <c r="F292" s="295"/>
      <c r="G292" s="67" t="s">
        <v>49</v>
      </c>
      <c r="H292" s="68">
        <v>1</v>
      </c>
      <c r="I292" s="69">
        <v>1</v>
      </c>
      <c r="J292" s="70">
        <f>SUM(L293:L297)</f>
        <v>6.49</v>
      </c>
      <c r="K292" s="71">
        <v>8.5399999999999991</v>
      </c>
      <c r="L292" s="70">
        <f t="shared" si="71"/>
        <v>6.49</v>
      </c>
      <c r="O292" s="72"/>
    </row>
    <row r="293" spans="1:15">
      <c r="A293" s="73" t="s">
        <v>29</v>
      </c>
      <c r="B293" s="73" t="s">
        <v>336</v>
      </c>
      <c r="C293" s="73" t="s">
        <v>25</v>
      </c>
      <c r="D293" s="73" t="s">
        <v>337</v>
      </c>
      <c r="E293" s="296" t="s">
        <v>32</v>
      </c>
      <c r="F293" s="296"/>
      <c r="G293" s="73" t="s">
        <v>22</v>
      </c>
      <c r="H293" s="33">
        <f t="shared" ref="H293:H294" si="80">I293</f>
        <v>5.0999999999999997E-2</v>
      </c>
      <c r="I293" s="62">
        <v>5.0999999999999997E-2</v>
      </c>
      <c r="J293" s="64">
        <f t="shared" ref="J293:J296" si="81">K293*(1-$M$14)</f>
        <v>10.647600000000001</v>
      </c>
      <c r="K293" s="74">
        <v>14.01</v>
      </c>
      <c r="L293" s="70">
        <f t="shared" si="71"/>
        <v>0.54</v>
      </c>
      <c r="O293" s="72"/>
    </row>
    <row r="294" spans="1:15">
      <c r="A294" s="73" t="s">
        <v>29</v>
      </c>
      <c r="B294" s="73" t="s">
        <v>55</v>
      </c>
      <c r="C294" s="73" t="s">
        <v>25</v>
      </c>
      <c r="D294" s="73" t="s">
        <v>56</v>
      </c>
      <c r="E294" s="296" t="s">
        <v>32</v>
      </c>
      <c r="F294" s="296"/>
      <c r="G294" s="73" t="s">
        <v>22</v>
      </c>
      <c r="H294" s="33">
        <f t="shared" si="80"/>
        <v>5.1999999999999998E-2</v>
      </c>
      <c r="I294" s="62">
        <v>5.1999999999999998E-2</v>
      </c>
      <c r="J294" s="64">
        <f t="shared" si="81"/>
        <v>13.634400000000001</v>
      </c>
      <c r="K294" s="74">
        <v>17.940000000000001</v>
      </c>
      <c r="L294" s="70">
        <f t="shared" si="71"/>
        <v>0.71</v>
      </c>
      <c r="O294" s="72"/>
    </row>
    <row r="295" spans="1:15" ht="25.5">
      <c r="A295" s="73" t="s">
        <v>21</v>
      </c>
      <c r="B295" s="73" t="s">
        <v>350</v>
      </c>
      <c r="C295" s="73" t="s">
        <v>25</v>
      </c>
      <c r="D295" s="73" t="s">
        <v>351</v>
      </c>
      <c r="E295" s="296" t="s">
        <v>90</v>
      </c>
      <c r="F295" s="296"/>
      <c r="G295" s="73" t="s">
        <v>49</v>
      </c>
      <c r="H295" s="33">
        <v>1.19</v>
      </c>
      <c r="I295" s="62">
        <v>1.19</v>
      </c>
      <c r="J295" s="33">
        <f t="shared" si="81"/>
        <v>4.3776000000000002</v>
      </c>
      <c r="K295" s="74">
        <v>5.76</v>
      </c>
      <c r="L295" s="70">
        <f t="shared" si="71"/>
        <v>5.21</v>
      </c>
      <c r="O295" s="72"/>
    </row>
    <row r="296" spans="1:15" ht="13.5" thickBot="1">
      <c r="A296" s="73" t="s">
        <v>21</v>
      </c>
      <c r="B296" s="73" t="s">
        <v>340</v>
      </c>
      <c r="C296" s="73" t="s">
        <v>25</v>
      </c>
      <c r="D296" s="73" t="s">
        <v>341</v>
      </c>
      <c r="E296" s="296" t="s">
        <v>90</v>
      </c>
      <c r="F296" s="296"/>
      <c r="G296" s="73" t="s">
        <v>20</v>
      </c>
      <c r="H296" s="33">
        <v>8.9999999999999993E-3</v>
      </c>
      <c r="I296" s="62">
        <v>8.9999999999999993E-3</v>
      </c>
      <c r="J296" s="33">
        <f t="shared" si="81"/>
        <v>3.6024000000000003</v>
      </c>
      <c r="K296" s="74">
        <v>4.74</v>
      </c>
      <c r="L296" s="70">
        <f t="shared" si="71"/>
        <v>0.03</v>
      </c>
      <c r="O296" s="72"/>
    </row>
    <row r="297" spans="1:15" ht="13.5" thickTop="1">
      <c r="A297" s="32"/>
      <c r="B297" s="32"/>
      <c r="C297" s="32"/>
      <c r="D297" s="32"/>
      <c r="E297" s="32"/>
      <c r="F297" s="32"/>
      <c r="G297" s="32"/>
      <c r="H297" s="32"/>
      <c r="I297" s="59"/>
      <c r="J297" s="32"/>
      <c r="K297" s="59"/>
      <c r="L297" s="32"/>
      <c r="O297" s="72"/>
    </row>
    <row r="298" spans="1:15">
      <c r="A298" s="65" t="s">
        <v>352</v>
      </c>
      <c r="B298" s="65" t="s">
        <v>9</v>
      </c>
      <c r="C298" s="65" t="s">
        <v>10</v>
      </c>
      <c r="D298" s="65" t="s">
        <v>11</v>
      </c>
      <c r="E298" s="294" t="s">
        <v>12</v>
      </c>
      <c r="F298" s="294"/>
      <c r="G298" s="65" t="s">
        <v>13</v>
      </c>
      <c r="H298" s="65" t="s">
        <v>14</v>
      </c>
      <c r="I298" s="66" t="s">
        <v>14</v>
      </c>
      <c r="J298" s="65" t="s">
        <v>15</v>
      </c>
      <c r="K298" s="66" t="s">
        <v>15</v>
      </c>
      <c r="L298" s="65" t="s">
        <v>16</v>
      </c>
      <c r="O298" s="72"/>
    </row>
    <row r="299" spans="1:15" ht="25.5">
      <c r="A299" s="67" t="s">
        <v>17</v>
      </c>
      <c r="B299" s="67" t="s">
        <v>353</v>
      </c>
      <c r="C299" s="67" t="s">
        <v>25</v>
      </c>
      <c r="D299" s="67" t="s">
        <v>354</v>
      </c>
      <c r="E299" s="295" t="s">
        <v>335</v>
      </c>
      <c r="F299" s="295"/>
      <c r="G299" s="67" t="s">
        <v>49</v>
      </c>
      <c r="H299" s="68">
        <v>1</v>
      </c>
      <c r="I299" s="69">
        <v>1</v>
      </c>
      <c r="J299" s="70">
        <f>SUM(L300:L304)</f>
        <v>11.610000000000001</v>
      </c>
      <c r="K299" s="71">
        <v>15.27</v>
      </c>
      <c r="L299" s="70">
        <f t="shared" si="71"/>
        <v>11.61</v>
      </c>
      <c r="O299" s="72"/>
    </row>
    <row r="300" spans="1:15">
      <c r="A300" s="73" t="s">
        <v>29</v>
      </c>
      <c r="B300" s="73" t="s">
        <v>336</v>
      </c>
      <c r="C300" s="73" t="s">
        <v>25</v>
      </c>
      <c r="D300" s="73" t="s">
        <v>337</v>
      </c>
      <c r="E300" s="296" t="s">
        <v>32</v>
      </c>
      <c r="F300" s="296"/>
      <c r="G300" s="73" t="s">
        <v>22</v>
      </c>
      <c r="H300" s="33">
        <f t="shared" ref="H300:H301" si="82">I300</f>
        <v>7.6999999999999999E-2</v>
      </c>
      <c r="I300" s="62">
        <v>7.6999999999999999E-2</v>
      </c>
      <c r="J300" s="64">
        <f t="shared" ref="J300:J303" si="83">K300*(1-$M$14)</f>
        <v>10.647600000000001</v>
      </c>
      <c r="K300" s="74">
        <v>14.01</v>
      </c>
      <c r="L300" s="70">
        <f t="shared" si="71"/>
        <v>0.82</v>
      </c>
      <c r="O300" s="72"/>
    </row>
    <row r="301" spans="1:15">
      <c r="A301" s="73" t="s">
        <v>29</v>
      </c>
      <c r="B301" s="73" t="s">
        <v>55</v>
      </c>
      <c r="C301" s="73" t="s">
        <v>25</v>
      </c>
      <c r="D301" s="73" t="s">
        <v>56</v>
      </c>
      <c r="E301" s="296" t="s">
        <v>32</v>
      </c>
      <c r="F301" s="296"/>
      <c r="G301" s="73" t="s">
        <v>22</v>
      </c>
      <c r="H301" s="33">
        <f t="shared" si="82"/>
        <v>7.6999999999999999E-2</v>
      </c>
      <c r="I301" s="62">
        <v>7.6999999999999999E-2</v>
      </c>
      <c r="J301" s="64">
        <f t="shared" si="83"/>
        <v>13.634400000000001</v>
      </c>
      <c r="K301" s="74">
        <v>17.940000000000001</v>
      </c>
      <c r="L301" s="70">
        <f t="shared" si="71"/>
        <v>1.05</v>
      </c>
      <c r="O301" s="72"/>
    </row>
    <row r="302" spans="1:15" ht="25.5">
      <c r="A302" s="73" t="s">
        <v>21</v>
      </c>
      <c r="B302" s="73" t="s">
        <v>355</v>
      </c>
      <c r="C302" s="73" t="s">
        <v>25</v>
      </c>
      <c r="D302" s="73" t="s">
        <v>356</v>
      </c>
      <c r="E302" s="296" t="s">
        <v>90</v>
      </c>
      <c r="F302" s="296"/>
      <c r="G302" s="73" t="s">
        <v>49</v>
      </c>
      <c r="H302" s="33">
        <v>1.19</v>
      </c>
      <c r="I302" s="62">
        <v>1.19</v>
      </c>
      <c r="J302" s="33">
        <f t="shared" si="83"/>
        <v>8.1623999999999999</v>
      </c>
      <c r="K302" s="74">
        <v>10.74</v>
      </c>
      <c r="L302" s="70">
        <f t="shared" si="71"/>
        <v>9.7100000000000009</v>
      </c>
      <c r="O302" s="72"/>
    </row>
    <row r="303" spans="1:15" ht="13.5" thickBot="1">
      <c r="A303" s="73" t="s">
        <v>21</v>
      </c>
      <c r="B303" s="73" t="s">
        <v>340</v>
      </c>
      <c r="C303" s="73" t="s">
        <v>25</v>
      </c>
      <c r="D303" s="73" t="s">
        <v>341</v>
      </c>
      <c r="E303" s="296" t="s">
        <v>90</v>
      </c>
      <c r="F303" s="296"/>
      <c r="G303" s="73" t="s">
        <v>20</v>
      </c>
      <c r="H303" s="33">
        <v>8.9999999999999993E-3</v>
      </c>
      <c r="I303" s="62">
        <v>8.9999999999999993E-3</v>
      </c>
      <c r="J303" s="33">
        <f t="shared" si="83"/>
        <v>3.6024000000000003</v>
      </c>
      <c r="K303" s="74">
        <v>4.74</v>
      </c>
      <c r="L303" s="70">
        <f t="shared" si="71"/>
        <v>0.03</v>
      </c>
      <c r="O303" s="72"/>
    </row>
    <row r="304" spans="1:15" ht="13.5" thickTop="1">
      <c r="A304" s="32"/>
      <c r="B304" s="32"/>
      <c r="C304" s="32"/>
      <c r="D304" s="32"/>
      <c r="E304" s="32"/>
      <c r="F304" s="32"/>
      <c r="G304" s="32"/>
      <c r="H304" s="32"/>
      <c r="I304" s="59"/>
      <c r="J304" s="32"/>
      <c r="K304" s="59"/>
      <c r="L304" s="32"/>
      <c r="O304" s="72"/>
    </row>
    <row r="305" spans="1:15">
      <c r="A305" s="65" t="s">
        <v>357</v>
      </c>
      <c r="B305" s="65" t="s">
        <v>9</v>
      </c>
      <c r="C305" s="65" t="s">
        <v>10</v>
      </c>
      <c r="D305" s="65" t="s">
        <v>11</v>
      </c>
      <c r="E305" s="294" t="s">
        <v>12</v>
      </c>
      <c r="F305" s="294"/>
      <c r="G305" s="65" t="s">
        <v>13</v>
      </c>
      <c r="H305" s="65" t="s">
        <v>14</v>
      </c>
      <c r="I305" s="66" t="s">
        <v>14</v>
      </c>
      <c r="J305" s="65" t="s">
        <v>15</v>
      </c>
      <c r="K305" s="66" t="s">
        <v>15</v>
      </c>
      <c r="L305" s="65" t="s">
        <v>16</v>
      </c>
      <c r="O305" s="72"/>
    </row>
    <row r="306" spans="1:15" ht="25.5">
      <c r="A306" s="67" t="s">
        <v>17</v>
      </c>
      <c r="B306" s="67" t="s">
        <v>358</v>
      </c>
      <c r="C306" s="67" t="s">
        <v>25</v>
      </c>
      <c r="D306" s="67" t="s">
        <v>359</v>
      </c>
      <c r="E306" s="295" t="s">
        <v>335</v>
      </c>
      <c r="F306" s="295"/>
      <c r="G306" s="67" t="s">
        <v>49</v>
      </c>
      <c r="H306" s="68">
        <v>1</v>
      </c>
      <c r="I306" s="69">
        <v>1</v>
      </c>
      <c r="J306" s="70">
        <f>SUM(L307:L311)</f>
        <v>17.71</v>
      </c>
      <c r="K306" s="71">
        <v>23.3</v>
      </c>
      <c r="L306" s="70">
        <f t="shared" si="71"/>
        <v>17.71</v>
      </c>
      <c r="O306" s="72"/>
    </row>
    <row r="307" spans="1:15">
      <c r="A307" s="73" t="s">
        <v>29</v>
      </c>
      <c r="B307" s="73" t="s">
        <v>336</v>
      </c>
      <c r="C307" s="73" t="s">
        <v>25</v>
      </c>
      <c r="D307" s="73" t="s">
        <v>337</v>
      </c>
      <c r="E307" s="296" t="s">
        <v>32</v>
      </c>
      <c r="F307" s="296"/>
      <c r="G307" s="73" t="s">
        <v>22</v>
      </c>
      <c r="H307" s="33">
        <f t="shared" ref="H307:H308" si="84">I307</f>
        <v>0.114</v>
      </c>
      <c r="I307" s="62">
        <v>0.114</v>
      </c>
      <c r="J307" s="64">
        <f t="shared" ref="J307:J310" si="85">K307*(1-$M$14)</f>
        <v>10.647600000000001</v>
      </c>
      <c r="K307" s="74">
        <v>14.01</v>
      </c>
      <c r="L307" s="70">
        <f t="shared" si="71"/>
        <v>1.21</v>
      </c>
      <c r="O307" s="72"/>
    </row>
    <row r="308" spans="1:15">
      <c r="A308" s="73" t="s">
        <v>29</v>
      </c>
      <c r="B308" s="73" t="s">
        <v>55</v>
      </c>
      <c r="C308" s="73" t="s">
        <v>25</v>
      </c>
      <c r="D308" s="73" t="s">
        <v>56</v>
      </c>
      <c r="E308" s="296" t="s">
        <v>32</v>
      </c>
      <c r="F308" s="296"/>
      <c r="G308" s="73" t="s">
        <v>22</v>
      </c>
      <c r="H308" s="33">
        <f t="shared" si="84"/>
        <v>0.115</v>
      </c>
      <c r="I308" s="62">
        <v>0.115</v>
      </c>
      <c r="J308" s="64">
        <f t="shared" si="85"/>
        <v>13.634400000000001</v>
      </c>
      <c r="K308" s="74">
        <v>17.940000000000001</v>
      </c>
      <c r="L308" s="70">
        <f t="shared" si="71"/>
        <v>1.57</v>
      </c>
      <c r="O308" s="72"/>
    </row>
    <row r="309" spans="1:15" ht="25.5">
      <c r="A309" s="73" t="s">
        <v>21</v>
      </c>
      <c r="B309" s="73" t="s">
        <v>360</v>
      </c>
      <c r="C309" s="73" t="s">
        <v>25</v>
      </c>
      <c r="D309" s="73" t="s">
        <v>361</v>
      </c>
      <c r="E309" s="296" t="s">
        <v>90</v>
      </c>
      <c r="F309" s="296"/>
      <c r="G309" s="73" t="s">
        <v>49</v>
      </c>
      <c r="H309" s="33">
        <v>1.19</v>
      </c>
      <c r="I309" s="62">
        <v>1.19</v>
      </c>
      <c r="J309" s="33">
        <f t="shared" si="85"/>
        <v>12.517199999999999</v>
      </c>
      <c r="K309" s="74">
        <v>16.47</v>
      </c>
      <c r="L309" s="70">
        <f t="shared" si="71"/>
        <v>14.9</v>
      </c>
      <c r="O309" s="72"/>
    </row>
    <row r="310" spans="1:15" ht="13.5" thickBot="1">
      <c r="A310" s="73" t="s">
        <v>21</v>
      </c>
      <c r="B310" s="73" t="s">
        <v>340</v>
      </c>
      <c r="C310" s="73" t="s">
        <v>25</v>
      </c>
      <c r="D310" s="73" t="s">
        <v>341</v>
      </c>
      <c r="E310" s="296" t="s">
        <v>90</v>
      </c>
      <c r="F310" s="296"/>
      <c r="G310" s="73" t="s">
        <v>20</v>
      </c>
      <c r="H310" s="33">
        <v>8.9999999999999993E-3</v>
      </c>
      <c r="I310" s="62">
        <v>8.9999999999999993E-3</v>
      </c>
      <c r="J310" s="33">
        <f t="shared" si="85"/>
        <v>3.6024000000000003</v>
      </c>
      <c r="K310" s="74">
        <v>4.74</v>
      </c>
      <c r="L310" s="70">
        <f t="shared" si="71"/>
        <v>0.03</v>
      </c>
      <c r="O310" s="72"/>
    </row>
    <row r="311" spans="1:15" ht="13.5" thickTop="1">
      <c r="A311" s="32"/>
      <c r="B311" s="32"/>
      <c r="C311" s="32"/>
      <c r="D311" s="32"/>
      <c r="E311" s="32"/>
      <c r="F311" s="32"/>
      <c r="G311" s="32"/>
      <c r="H311" s="32"/>
      <c r="I311" s="59"/>
      <c r="J311" s="32"/>
      <c r="K311" s="59"/>
      <c r="L311" s="32"/>
      <c r="O311" s="72"/>
    </row>
    <row r="312" spans="1:15">
      <c r="A312" s="65" t="s">
        <v>362</v>
      </c>
      <c r="B312" s="65" t="s">
        <v>9</v>
      </c>
      <c r="C312" s="65" t="s">
        <v>10</v>
      </c>
      <c r="D312" s="65" t="s">
        <v>11</v>
      </c>
      <c r="E312" s="294" t="s">
        <v>12</v>
      </c>
      <c r="F312" s="294"/>
      <c r="G312" s="65" t="s">
        <v>13</v>
      </c>
      <c r="H312" s="65" t="s">
        <v>14</v>
      </c>
      <c r="I312" s="66" t="s">
        <v>14</v>
      </c>
      <c r="J312" s="65" t="s">
        <v>15</v>
      </c>
      <c r="K312" s="66" t="s">
        <v>15</v>
      </c>
      <c r="L312" s="65" t="s">
        <v>16</v>
      </c>
      <c r="O312" s="72"/>
    </row>
    <row r="313" spans="1:15" ht="25.5">
      <c r="A313" s="67" t="s">
        <v>17</v>
      </c>
      <c r="B313" s="67" t="s">
        <v>363</v>
      </c>
      <c r="C313" s="67" t="s">
        <v>25</v>
      </c>
      <c r="D313" s="67" t="s">
        <v>364</v>
      </c>
      <c r="E313" s="295" t="s">
        <v>335</v>
      </c>
      <c r="F313" s="295"/>
      <c r="G313" s="67" t="s">
        <v>49</v>
      </c>
      <c r="H313" s="68">
        <v>1</v>
      </c>
      <c r="I313" s="69">
        <v>1</v>
      </c>
      <c r="J313" s="70">
        <f>SUM(L314:L318)</f>
        <v>55.22</v>
      </c>
      <c r="K313" s="71">
        <v>72.66</v>
      </c>
      <c r="L313" s="70">
        <f t="shared" si="71"/>
        <v>55.22</v>
      </c>
      <c r="O313" s="72"/>
    </row>
    <row r="314" spans="1:15">
      <c r="A314" s="73" t="s">
        <v>29</v>
      </c>
      <c r="B314" s="73" t="s">
        <v>55</v>
      </c>
      <c r="C314" s="73" t="s">
        <v>25</v>
      </c>
      <c r="D314" s="73" t="s">
        <v>56</v>
      </c>
      <c r="E314" s="296" t="s">
        <v>32</v>
      </c>
      <c r="F314" s="296"/>
      <c r="G314" s="73" t="s">
        <v>22</v>
      </c>
      <c r="H314" s="33">
        <f t="shared" ref="H314:H315" si="86">I314</f>
        <v>0.104</v>
      </c>
      <c r="I314" s="62">
        <v>0.104</v>
      </c>
      <c r="J314" s="64">
        <f t="shared" ref="J314:J317" si="87">K314*(1-$M$14)</f>
        <v>13.634400000000001</v>
      </c>
      <c r="K314" s="74">
        <v>17.940000000000001</v>
      </c>
      <c r="L314" s="70">
        <f t="shared" si="71"/>
        <v>1.42</v>
      </c>
      <c r="O314" s="72"/>
    </row>
    <row r="315" spans="1:15">
      <c r="A315" s="73" t="s">
        <v>29</v>
      </c>
      <c r="B315" s="73" t="s">
        <v>336</v>
      </c>
      <c r="C315" s="73" t="s">
        <v>25</v>
      </c>
      <c r="D315" s="73" t="s">
        <v>337</v>
      </c>
      <c r="E315" s="296" t="s">
        <v>32</v>
      </c>
      <c r="F315" s="296"/>
      <c r="G315" s="73" t="s">
        <v>22</v>
      </c>
      <c r="H315" s="33">
        <f t="shared" si="86"/>
        <v>0.105</v>
      </c>
      <c r="I315" s="62">
        <v>0.105</v>
      </c>
      <c r="J315" s="64">
        <f t="shared" si="87"/>
        <v>10.647600000000001</v>
      </c>
      <c r="K315" s="74">
        <v>14.01</v>
      </c>
      <c r="L315" s="70">
        <f t="shared" si="71"/>
        <v>1.1200000000000001</v>
      </c>
      <c r="O315" s="72"/>
    </row>
    <row r="316" spans="1:15" ht="25.5">
      <c r="A316" s="73" t="s">
        <v>21</v>
      </c>
      <c r="B316" s="73" t="s">
        <v>365</v>
      </c>
      <c r="C316" s="73" t="s">
        <v>25</v>
      </c>
      <c r="D316" s="73" t="s">
        <v>366</v>
      </c>
      <c r="E316" s="296" t="s">
        <v>90</v>
      </c>
      <c r="F316" s="296"/>
      <c r="G316" s="73" t="s">
        <v>49</v>
      </c>
      <c r="H316" s="33">
        <v>1.0149999999999999</v>
      </c>
      <c r="I316" s="62">
        <v>1.0149999999999999</v>
      </c>
      <c r="J316" s="33">
        <f t="shared" si="87"/>
        <v>51.87</v>
      </c>
      <c r="K316" s="74">
        <v>68.25</v>
      </c>
      <c r="L316" s="70">
        <f t="shared" si="71"/>
        <v>52.65</v>
      </c>
      <c r="O316" s="72"/>
    </row>
    <row r="317" spans="1:15" ht="13.5" thickBot="1">
      <c r="A317" s="73" t="s">
        <v>21</v>
      </c>
      <c r="B317" s="73" t="s">
        <v>340</v>
      </c>
      <c r="C317" s="73" t="s">
        <v>25</v>
      </c>
      <c r="D317" s="73" t="s">
        <v>341</v>
      </c>
      <c r="E317" s="296" t="s">
        <v>90</v>
      </c>
      <c r="F317" s="296"/>
      <c r="G317" s="73" t="s">
        <v>20</v>
      </c>
      <c r="H317" s="33">
        <v>8.9999999999999993E-3</v>
      </c>
      <c r="I317" s="62">
        <v>8.9999999999999993E-3</v>
      </c>
      <c r="J317" s="33">
        <f t="shared" si="87"/>
        <v>3.6024000000000003</v>
      </c>
      <c r="K317" s="74">
        <v>4.74</v>
      </c>
      <c r="L317" s="70">
        <f t="shared" si="71"/>
        <v>0.03</v>
      </c>
      <c r="O317" s="72"/>
    </row>
    <row r="318" spans="1:15" ht="13.5" thickTop="1">
      <c r="A318" s="32"/>
      <c r="B318" s="32"/>
      <c r="C318" s="32"/>
      <c r="D318" s="32"/>
      <c r="E318" s="32"/>
      <c r="F318" s="32"/>
      <c r="G318" s="32"/>
      <c r="H318" s="32"/>
      <c r="I318" s="59"/>
      <c r="J318" s="32"/>
      <c r="K318" s="59"/>
      <c r="L318" s="32"/>
      <c r="O318" s="72"/>
    </row>
    <row r="319" spans="1:15">
      <c r="A319" s="65" t="s">
        <v>367</v>
      </c>
      <c r="B319" s="65" t="s">
        <v>9</v>
      </c>
      <c r="C319" s="65" t="s">
        <v>10</v>
      </c>
      <c r="D319" s="65" t="s">
        <v>11</v>
      </c>
      <c r="E319" s="294" t="s">
        <v>12</v>
      </c>
      <c r="F319" s="294"/>
      <c r="G319" s="65" t="s">
        <v>13</v>
      </c>
      <c r="H319" s="65" t="s">
        <v>14</v>
      </c>
      <c r="I319" s="66" t="s">
        <v>14</v>
      </c>
      <c r="J319" s="65" t="s">
        <v>15</v>
      </c>
      <c r="K319" s="66" t="s">
        <v>15</v>
      </c>
      <c r="L319" s="65" t="s">
        <v>16</v>
      </c>
      <c r="O319" s="72"/>
    </row>
    <row r="320" spans="1:15" ht="25.5">
      <c r="A320" s="67" t="s">
        <v>17</v>
      </c>
      <c r="B320" s="67" t="s">
        <v>368</v>
      </c>
      <c r="C320" s="67" t="s">
        <v>25</v>
      </c>
      <c r="D320" s="67" t="s">
        <v>369</v>
      </c>
      <c r="E320" s="295" t="s">
        <v>335</v>
      </c>
      <c r="F320" s="295"/>
      <c r="G320" s="67" t="s">
        <v>49</v>
      </c>
      <c r="H320" s="68">
        <v>1</v>
      </c>
      <c r="I320" s="69">
        <v>1</v>
      </c>
      <c r="J320" s="70">
        <f>SUM(L321:L325)</f>
        <v>13.809999999999999</v>
      </c>
      <c r="K320" s="71">
        <v>18.170000000000002</v>
      </c>
      <c r="L320" s="70">
        <f t="shared" si="71"/>
        <v>13.81</v>
      </c>
      <c r="O320" s="72"/>
    </row>
    <row r="321" spans="1:15">
      <c r="A321" s="73" t="s">
        <v>29</v>
      </c>
      <c r="B321" s="73" t="s">
        <v>55</v>
      </c>
      <c r="C321" s="73" t="s">
        <v>25</v>
      </c>
      <c r="D321" s="73" t="s">
        <v>56</v>
      </c>
      <c r="E321" s="296" t="s">
        <v>32</v>
      </c>
      <c r="F321" s="296"/>
      <c r="G321" s="73" t="s">
        <v>22</v>
      </c>
      <c r="H321" s="33">
        <f t="shared" ref="H321:H322" si="88">I321</f>
        <v>0.128</v>
      </c>
      <c r="I321" s="62">
        <v>0.128</v>
      </c>
      <c r="J321" s="64">
        <f t="shared" ref="J321:J323" si="89">K321*(1-$M$14)</f>
        <v>13.634400000000001</v>
      </c>
      <c r="K321" s="74">
        <v>17.940000000000001</v>
      </c>
      <c r="L321" s="70">
        <f t="shared" si="71"/>
        <v>1.75</v>
      </c>
      <c r="O321" s="72"/>
    </row>
    <row r="322" spans="1:15">
      <c r="A322" s="73" t="s">
        <v>29</v>
      </c>
      <c r="B322" s="73" t="s">
        <v>336</v>
      </c>
      <c r="C322" s="73" t="s">
        <v>25</v>
      </c>
      <c r="D322" s="73" t="s">
        <v>337</v>
      </c>
      <c r="E322" s="296" t="s">
        <v>32</v>
      </c>
      <c r="F322" s="296"/>
      <c r="G322" s="73" t="s">
        <v>22</v>
      </c>
      <c r="H322" s="33">
        <f t="shared" si="88"/>
        <v>0.129</v>
      </c>
      <c r="I322" s="62">
        <v>0.129</v>
      </c>
      <c r="J322" s="64">
        <f t="shared" si="89"/>
        <v>10.647600000000001</v>
      </c>
      <c r="K322" s="74">
        <v>14.01</v>
      </c>
      <c r="L322" s="70">
        <f t="shared" si="71"/>
        <v>1.37</v>
      </c>
      <c r="O322" s="72"/>
    </row>
    <row r="323" spans="1:15" ht="13.5" thickBot="1">
      <c r="A323" s="73" t="s">
        <v>21</v>
      </c>
      <c r="B323" s="73" t="s">
        <v>370</v>
      </c>
      <c r="C323" s="73" t="s">
        <v>25</v>
      </c>
      <c r="D323" s="73" t="s">
        <v>371</v>
      </c>
      <c r="E323" s="296" t="s">
        <v>90</v>
      </c>
      <c r="F323" s="296"/>
      <c r="G323" s="73" t="s">
        <v>49</v>
      </c>
      <c r="H323" s="33">
        <v>1.1000000000000001</v>
      </c>
      <c r="I323" s="62">
        <v>1.1000000000000001</v>
      </c>
      <c r="J323" s="33">
        <f t="shared" si="89"/>
        <v>9.7203999999999997</v>
      </c>
      <c r="K323" s="74">
        <v>12.79</v>
      </c>
      <c r="L323" s="70">
        <f t="shared" si="71"/>
        <v>10.69</v>
      </c>
      <c r="O323" s="72"/>
    </row>
    <row r="324" spans="1:15" ht="13.5" thickTop="1">
      <c r="A324" s="32"/>
      <c r="B324" s="32"/>
      <c r="C324" s="32"/>
      <c r="D324" s="32"/>
      <c r="E324" s="32"/>
      <c r="F324" s="32"/>
      <c r="G324" s="32"/>
      <c r="H324" s="32"/>
      <c r="I324" s="59"/>
      <c r="J324" s="32"/>
      <c r="K324" s="59"/>
      <c r="L324" s="32"/>
      <c r="O324" s="72"/>
    </row>
    <row r="325" spans="1:15">
      <c r="A325" s="65" t="s">
        <v>372</v>
      </c>
      <c r="B325" s="65" t="s">
        <v>9</v>
      </c>
      <c r="C325" s="65" t="s">
        <v>10</v>
      </c>
      <c r="D325" s="65" t="s">
        <v>11</v>
      </c>
      <c r="E325" s="294" t="s">
        <v>12</v>
      </c>
      <c r="F325" s="294"/>
      <c r="G325" s="65" t="s">
        <v>13</v>
      </c>
      <c r="H325" s="65" t="s">
        <v>14</v>
      </c>
      <c r="I325" s="66" t="s">
        <v>14</v>
      </c>
      <c r="J325" s="65" t="s">
        <v>15</v>
      </c>
      <c r="K325" s="66" t="s">
        <v>15</v>
      </c>
      <c r="L325" s="65" t="s">
        <v>16</v>
      </c>
      <c r="O325" s="72"/>
    </row>
    <row r="326" spans="1:15" ht="25.5">
      <c r="A326" s="67" t="s">
        <v>17</v>
      </c>
      <c r="B326" s="67" t="s">
        <v>373</v>
      </c>
      <c r="C326" s="67" t="s">
        <v>25</v>
      </c>
      <c r="D326" s="67" t="s">
        <v>374</v>
      </c>
      <c r="E326" s="295" t="s">
        <v>335</v>
      </c>
      <c r="F326" s="295"/>
      <c r="G326" s="67" t="s">
        <v>49</v>
      </c>
      <c r="H326" s="68">
        <v>1</v>
      </c>
      <c r="I326" s="69">
        <v>1</v>
      </c>
      <c r="J326" s="70">
        <f>SUM(L327:L331)</f>
        <v>8.4499999999999993</v>
      </c>
      <c r="K326" s="71">
        <v>11.12</v>
      </c>
      <c r="L326" s="70">
        <f t="shared" ref="L326:L355" si="90">ROUND(H326*J326,2)</f>
        <v>8.4499999999999993</v>
      </c>
      <c r="O326" s="72"/>
    </row>
    <row r="327" spans="1:15" ht="38.25">
      <c r="A327" s="73" t="s">
        <v>29</v>
      </c>
      <c r="B327" s="73" t="s">
        <v>375</v>
      </c>
      <c r="C327" s="73" t="s">
        <v>25</v>
      </c>
      <c r="D327" s="73" t="s">
        <v>376</v>
      </c>
      <c r="E327" s="296" t="s">
        <v>377</v>
      </c>
      <c r="F327" s="296"/>
      <c r="G327" s="73" t="s">
        <v>49</v>
      </c>
      <c r="H327" s="33">
        <v>1</v>
      </c>
      <c r="I327" s="62">
        <v>1</v>
      </c>
      <c r="J327" s="33">
        <f t="shared" ref="J327:J330" si="91">K327*(1-$M$14)</f>
        <v>1.7479999999999998</v>
      </c>
      <c r="K327" s="74">
        <v>2.2999999999999998</v>
      </c>
      <c r="L327" s="70">
        <f t="shared" si="90"/>
        <v>1.75</v>
      </c>
      <c r="O327" s="72"/>
    </row>
    <row r="328" spans="1:15">
      <c r="A328" s="73" t="s">
        <v>29</v>
      </c>
      <c r="B328" s="73" t="s">
        <v>55</v>
      </c>
      <c r="C328" s="73" t="s">
        <v>25</v>
      </c>
      <c r="D328" s="73" t="s">
        <v>56</v>
      </c>
      <c r="E328" s="296" t="s">
        <v>32</v>
      </c>
      <c r="F328" s="296"/>
      <c r="G328" s="73" t="s">
        <v>22</v>
      </c>
      <c r="H328" s="33">
        <f t="shared" ref="H328:H329" si="92">I328</f>
        <v>0.105</v>
      </c>
      <c r="I328" s="62">
        <v>0.105</v>
      </c>
      <c r="J328" s="64">
        <f t="shared" si="91"/>
        <v>13.634400000000001</v>
      </c>
      <c r="K328" s="74">
        <v>17.940000000000001</v>
      </c>
      <c r="L328" s="70">
        <f t="shared" si="90"/>
        <v>1.43</v>
      </c>
      <c r="O328" s="72"/>
    </row>
    <row r="329" spans="1:15">
      <c r="A329" s="73" t="s">
        <v>29</v>
      </c>
      <c r="B329" s="73" t="s">
        <v>336</v>
      </c>
      <c r="C329" s="73" t="s">
        <v>25</v>
      </c>
      <c r="D329" s="73" t="s">
        <v>337</v>
      </c>
      <c r="E329" s="296" t="s">
        <v>32</v>
      </c>
      <c r="F329" s="296"/>
      <c r="G329" s="73" t="s">
        <v>22</v>
      </c>
      <c r="H329" s="33">
        <f t="shared" si="92"/>
        <v>0.106</v>
      </c>
      <c r="I329" s="62">
        <v>0.106</v>
      </c>
      <c r="J329" s="64">
        <f t="shared" si="91"/>
        <v>10.647600000000001</v>
      </c>
      <c r="K329" s="74">
        <v>14.01</v>
      </c>
      <c r="L329" s="70">
        <f t="shared" si="90"/>
        <v>1.1299999999999999</v>
      </c>
      <c r="O329" s="72"/>
    </row>
    <row r="330" spans="1:15" ht="13.5" thickBot="1">
      <c r="A330" s="73" t="s">
        <v>21</v>
      </c>
      <c r="B330" s="73" t="s">
        <v>378</v>
      </c>
      <c r="C330" s="73" t="s">
        <v>25</v>
      </c>
      <c r="D330" s="73" t="s">
        <v>379</v>
      </c>
      <c r="E330" s="296" t="s">
        <v>90</v>
      </c>
      <c r="F330" s="296"/>
      <c r="G330" s="73" t="s">
        <v>49</v>
      </c>
      <c r="H330" s="33">
        <v>1.0169999999999999</v>
      </c>
      <c r="I330" s="62">
        <v>1.0169999999999999</v>
      </c>
      <c r="J330" s="33">
        <f t="shared" si="91"/>
        <v>4.0659999999999998</v>
      </c>
      <c r="K330" s="74">
        <v>5.35</v>
      </c>
      <c r="L330" s="70">
        <f t="shared" si="90"/>
        <v>4.1399999999999997</v>
      </c>
      <c r="O330" s="72"/>
    </row>
    <row r="331" spans="1:15" ht="13.5" thickTop="1">
      <c r="A331" s="32"/>
      <c r="B331" s="32"/>
      <c r="C331" s="32"/>
      <c r="D331" s="32"/>
      <c r="E331" s="32"/>
      <c r="F331" s="32"/>
      <c r="G331" s="32"/>
      <c r="H331" s="32"/>
      <c r="I331" s="59"/>
      <c r="J331" s="32"/>
      <c r="K331" s="59"/>
      <c r="L331" s="32"/>
      <c r="O331" s="72"/>
    </row>
    <row r="332" spans="1:15">
      <c r="A332" s="65" t="s">
        <v>380</v>
      </c>
      <c r="B332" s="65" t="s">
        <v>9</v>
      </c>
      <c r="C332" s="65" t="s">
        <v>10</v>
      </c>
      <c r="D332" s="65" t="s">
        <v>11</v>
      </c>
      <c r="E332" s="294" t="s">
        <v>12</v>
      </c>
      <c r="F332" s="294"/>
      <c r="G332" s="65" t="s">
        <v>13</v>
      </c>
      <c r="H332" s="65" t="s">
        <v>14</v>
      </c>
      <c r="I332" s="66" t="s">
        <v>14</v>
      </c>
      <c r="J332" s="65" t="s">
        <v>15</v>
      </c>
      <c r="K332" s="66" t="s">
        <v>15</v>
      </c>
      <c r="L332" s="65" t="s">
        <v>16</v>
      </c>
      <c r="O332" s="72"/>
    </row>
    <row r="333" spans="1:15" ht="25.5">
      <c r="A333" s="67" t="s">
        <v>17</v>
      </c>
      <c r="B333" s="67" t="s">
        <v>381</v>
      </c>
      <c r="C333" s="67" t="s">
        <v>25</v>
      </c>
      <c r="D333" s="67" t="s">
        <v>382</v>
      </c>
      <c r="E333" s="295" t="s">
        <v>335</v>
      </c>
      <c r="F333" s="295"/>
      <c r="G333" s="67" t="s">
        <v>49</v>
      </c>
      <c r="H333" s="68">
        <v>1</v>
      </c>
      <c r="I333" s="69">
        <v>1</v>
      </c>
      <c r="J333" s="70">
        <f>SUM(L334:L337)</f>
        <v>4.95</v>
      </c>
      <c r="K333" s="71">
        <v>6.51</v>
      </c>
      <c r="L333" s="70">
        <f t="shared" si="90"/>
        <v>4.95</v>
      </c>
      <c r="O333" s="72"/>
    </row>
    <row r="334" spans="1:15" ht="38.25">
      <c r="A334" s="73" t="s">
        <v>29</v>
      </c>
      <c r="B334" s="73" t="s">
        <v>375</v>
      </c>
      <c r="C334" s="73" t="s">
        <v>25</v>
      </c>
      <c r="D334" s="73" t="s">
        <v>376</v>
      </c>
      <c r="E334" s="296" t="s">
        <v>377</v>
      </c>
      <c r="F334" s="296"/>
      <c r="G334" s="73" t="s">
        <v>49</v>
      </c>
      <c r="H334" s="33">
        <v>1</v>
      </c>
      <c r="I334" s="62">
        <v>1</v>
      </c>
      <c r="J334" s="33">
        <f t="shared" ref="J334:J337" si="93">K334*(1-$M$14)</f>
        <v>1.7479999999999998</v>
      </c>
      <c r="K334" s="74">
        <v>2.2999999999999998</v>
      </c>
      <c r="L334" s="70">
        <f t="shared" si="90"/>
        <v>1.75</v>
      </c>
      <c r="O334" s="72"/>
    </row>
    <row r="335" spans="1:15">
      <c r="A335" s="73" t="s">
        <v>29</v>
      </c>
      <c r="B335" s="73" t="s">
        <v>55</v>
      </c>
      <c r="C335" s="73" t="s">
        <v>25</v>
      </c>
      <c r="D335" s="73" t="s">
        <v>56</v>
      </c>
      <c r="E335" s="296" t="s">
        <v>32</v>
      </c>
      <c r="F335" s="296"/>
      <c r="G335" s="73" t="s">
        <v>22</v>
      </c>
      <c r="H335" s="33">
        <f t="shared" ref="H335:H336" si="94">I335</f>
        <v>7.0000000000000007E-2</v>
      </c>
      <c r="I335" s="62">
        <v>7.0000000000000007E-2</v>
      </c>
      <c r="J335" s="64">
        <f t="shared" si="93"/>
        <v>13.634400000000001</v>
      </c>
      <c r="K335" s="74">
        <v>17.940000000000001</v>
      </c>
      <c r="L335" s="70">
        <f t="shared" si="90"/>
        <v>0.95</v>
      </c>
      <c r="O335" s="72"/>
    </row>
    <row r="336" spans="1:15">
      <c r="A336" s="73" t="s">
        <v>29</v>
      </c>
      <c r="B336" s="73" t="s">
        <v>336</v>
      </c>
      <c r="C336" s="73" t="s">
        <v>25</v>
      </c>
      <c r="D336" s="73" t="s">
        <v>337</v>
      </c>
      <c r="E336" s="296" t="s">
        <v>32</v>
      </c>
      <c r="F336" s="296"/>
      <c r="G336" s="73" t="s">
        <v>22</v>
      </c>
      <c r="H336" s="33">
        <f t="shared" si="94"/>
        <v>7.0000000000000007E-2</v>
      </c>
      <c r="I336" s="62">
        <v>7.0000000000000007E-2</v>
      </c>
      <c r="J336" s="64">
        <f t="shared" si="93"/>
        <v>10.647600000000001</v>
      </c>
      <c r="K336" s="74">
        <v>14.01</v>
      </c>
      <c r="L336" s="70">
        <f t="shared" si="90"/>
        <v>0.75</v>
      </c>
      <c r="O336" s="72"/>
    </row>
    <row r="337" spans="1:15" ht="13.5" thickBot="1">
      <c r="A337" s="73" t="s">
        <v>21</v>
      </c>
      <c r="B337" s="73" t="s">
        <v>383</v>
      </c>
      <c r="C337" s="73" t="s">
        <v>25</v>
      </c>
      <c r="D337" s="73" t="s">
        <v>384</v>
      </c>
      <c r="E337" s="296" t="s">
        <v>90</v>
      </c>
      <c r="F337" s="296"/>
      <c r="G337" s="73" t="s">
        <v>49</v>
      </c>
      <c r="H337" s="33">
        <v>1.1000000000000001</v>
      </c>
      <c r="I337" s="62">
        <v>1.1000000000000001</v>
      </c>
      <c r="J337" s="33">
        <f t="shared" si="93"/>
        <v>1.3680000000000001</v>
      </c>
      <c r="K337" s="74">
        <v>1.8</v>
      </c>
      <c r="L337" s="70">
        <f t="shared" si="90"/>
        <v>1.5</v>
      </c>
      <c r="O337" s="72"/>
    </row>
    <row r="338" spans="1:15" ht="13.5" thickTop="1">
      <c r="A338" s="32"/>
      <c r="B338" s="32"/>
      <c r="C338" s="32"/>
      <c r="D338" s="32"/>
      <c r="E338" s="32"/>
      <c r="F338" s="32"/>
      <c r="G338" s="32"/>
      <c r="H338" s="32"/>
      <c r="I338" s="59"/>
      <c r="J338" s="32"/>
      <c r="K338" s="59"/>
      <c r="L338" s="32"/>
      <c r="O338" s="72"/>
    </row>
    <row r="339" spans="1:15">
      <c r="A339" s="65" t="s">
        <v>385</v>
      </c>
      <c r="B339" s="65" t="s">
        <v>9</v>
      </c>
      <c r="C339" s="65" t="s">
        <v>10</v>
      </c>
      <c r="D339" s="65" t="s">
        <v>11</v>
      </c>
      <c r="E339" s="294" t="s">
        <v>12</v>
      </c>
      <c r="F339" s="294"/>
      <c r="G339" s="65" t="s">
        <v>13</v>
      </c>
      <c r="H339" s="65" t="s">
        <v>14</v>
      </c>
      <c r="I339" s="66" t="s">
        <v>14</v>
      </c>
      <c r="J339" s="65" t="s">
        <v>15</v>
      </c>
      <c r="K339" s="66" t="s">
        <v>15</v>
      </c>
      <c r="L339" s="65" t="s">
        <v>16</v>
      </c>
      <c r="O339" s="72"/>
    </row>
    <row r="340" spans="1:15" ht="25.5">
      <c r="A340" s="67" t="s">
        <v>17</v>
      </c>
      <c r="B340" s="67" t="s">
        <v>386</v>
      </c>
      <c r="C340" s="67" t="s">
        <v>25</v>
      </c>
      <c r="D340" s="67" t="s">
        <v>387</v>
      </c>
      <c r="E340" s="295" t="s">
        <v>335</v>
      </c>
      <c r="F340" s="295"/>
      <c r="G340" s="67" t="s">
        <v>20</v>
      </c>
      <c r="H340" s="68">
        <v>1</v>
      </c>
      <c r="I340" s="69">
        <v>1</v>
      </c>
      <c r="J340" s="70">
        <f>SUM(L341:L344)</f>
        <v>5.55</v>
      </c>
      <c r="K340" s="71">
        <v>7.3</v>
      </c>
      <c r="L340" s="70">
        <f t="shared" si="90"/>
        <v>5.55</v>
      </c>
      <c r="O340" s="72"/>
    </row>
    <row r="341" spans="1:15" ht="25.5">
      <c r="A341" s="73" t="s">
        <v>29</v>
      </c>
      <c r="B341" s="73" t="s">
        <v>185</v>
      </c>
      <c r="C341" s="73" t="s">
        <v>25</v>
      </c>
      <c r="D341" s="73" t="s">
        <v>186</v>
      </c>
      <c r="E341" s="296" t="s">
        <v>32</v>
      </c>
      <c r="F341" s="296"/>
      <c r="G341" s="73" t="s">
        <v>28</v>
      </c>
      <c r="H341" s="33">
        <v>8.9999999999999998E-4</v>
      </c>
      <c r="I341" s="62">
        <v>8.9999999999999998E-4</v>
      </c>
      <c r="J341" s="33">
        <f t="shared" ref="J341:J344" si="95">K341*(1-$M$14)</f>
        <v>391.24799999999999</v>
      </c>
      <c r="K341" s="74">
        <v>514.79999999999995</v>
      </c>
      <c r="L341" s="70">
        <f t="shared" si="90"/>
        <v>0.35</v>
      </c>
      <c r="O341" s="72"/>
    </row>
    <row r="342" spans="1:15">
      <c r="A342" s="73" t="s">
        <v>29</v>
      </c>
      <c r="B342" s="73" t="s">
        <v>55</v>
      </c>
      <c r="C342" s="73" t="s">
        <v>25</v>
      </c>
      <c r="D342" s="73" t="s">
        <v>56</v>
      </c>
      <c r="E342" s="296" t="s">
        <v>32</v>
      </c>
      <c r="F342" s="296"/>
      <c r="G342" s="73" t="s">
        <v>22</v>
      </c>
      <c r="H342" s="33">
        <f t="shared" ref="H342:H343" si="96">I342</f>
        <v>0.14499999999999999</v>
      </c>
      <c r="I342" s="62">
        <v>0.14499999999999999</v>
      </c>
      <c r="J342" s="64">
        <f t="shared" si="95"/>
        <v>13.634400000000001</v>
      </c>
      <c r="K342" s="74">
        <v>17.940000000000001</v>
      </c>
      <c r="L342" s="70">
        <f t="shared" si="90"/>
        <v>1.98</v>
      </c>
      <c r="O342" s="72"/>
    </row>
    <row r="343" spans="1:15">
      <c r="A343" s="73" t="s">
        <v>29</v>
      </c>
      <c r="B343" s="73" t="s">
        <v>336</v>
      </c>
      <c r="C343" s="73" t="s">
        <v>25</v>
      </c>
      <c r="D343" s="73" t="s">
        <v>337</v>
      </c>
      <c r="E343" s="296" t="s">
        <v>32</v>
      </c>
      <c r="F343" s="296"/>
      <c r="G343" s="73" t="s">
        <v>22</v>
      </c>
      <c r="H343" s="33">
        <f t="shared" si="96"/>
        <v>0.14499999999999999</v>
      </c>
      <c r="I343" s="62">
        <v>0.14499999999999999</v>
      </c>
      <c r="J343" s="64">
        <f t="shared" si="95"/>
        <v>10.647600000000001</v>
      </c>
      <c r="K343" s="74">
        <v>14.01</v>
      </c>
      <c r="L343" s="70">
        <f t="shared" si="90"/>
        <v>1.54</v>
      </c>
      <c r="O343" s="72"/>
    </row>
    <row r="344" spans="1:15" ht="13.5" thickBot="1">
      <c r="A344" s="73" t="s">
        <v>21</v>
      </c>
      <c r="B344" s="73" t="s">
        <v>388</v>
      </c>
      <c r="C344" s="73" t="s">
        <v>25</v>
      </c>
      <c r="D344" s="73" t="s">
        <v>389</v>
      </c>
      <c r="E344" s="296" t="s">
        <v>90</v>
      </c>
      <c r="F344" s="296"/>
      <c r="G344" s="73" t="s">
        <v>20</v>
      </c>
      <c r="H344" s="33">
        <v>1</v>
      </c>
      <c r="I344" s="62">
        <v>1</v>
      </c>
      <c r="J344" s="33">
        <f t="shared" si="95"/>
        <v>1.6796</v>
      </c>
      <c r="K344" s="74">
        <v>2.21</v>
      </c>
      <c r="L344" s="70">
        <f t="shared" si="90"/>
        <v>1.68</v>
      </c>
      <c r="O344" s="72"/>
    </row>
    <row r="345" spans="1:15" ht="13.5" thickTop="1">
      <c r="A345" s="32"/>
      <c r="B345" s="32"/>
      <c r="C345" s="32"/>
      <c r="D345" s="32"/>
      <c r="E345" s="32"/>
      <c r="F345" s="32"/>
      <c r="G345" s="32"/>
      <c r="H345" s="32"/>
      <c r="I345" s="59"/>
      <c r="J345" s="32"/>
      <c r="K345" s="59"/>
      <c r="L345" s="32"/>
      <c r="O345" s="72"/>
    </row>
    <row r="346" spans="1:15">
      <c r="A346" s="65" t="s">
        <v>390</v>
      </c>
      <c r="B346" s="65" t="s">
        <v>9</v>
      </c>
      <c r="C346" s="65" t="s">
        <v>10</v>
      </c>
      <c r="D346" s="65" t="s">
        <v>11</v>
      </c>
      <c r="E346" s="294" t="s">
        <v>12</v>
      </c>
      <c r="F346" s="294"/>
      <c r="G346" s="65" t="s">
        <v>13</v>
      </c>
      <c r="H346" s="65" t="s">
        <v>14</v>
      </c>
      <c r="I346" s="66" t="s">
        <v>14</v>
      </c>
      <c r="J346" s="65" t="s">
        <v>15</v>
      </c>
      <c r="K346" s="66" t="s">
        <v>15</v>
      </c>
      <c r="L346" s="65" t="s">
        <v>16</v>
      </c>
      <c r="O346" s="72"/>
    </row>
    <row r="347" spans="1:15" ht="25.5">
      <c r="A347" s="67" t="s">
        <v>17</v>
      </c>
      <c r="B347" s="67" t="s">
        <v>391</v>
      </c>
      <c r="C347" s="67" t="s">
        <v>25</v>
      </c>
      <c r="D347" s="67" t="s">
        <v>392</v>
      </c>
      <c r="E347" s="295" t="s">
        <v>335</v>
      </c>
      <c r="F347" s="295"/>
      <c r="G347" s="67" t="s">
        <v>20</v>
      </c>
      <c r="H347" s="68">
        <v>1</v>
      </c>
      <c r="I347" s="69">
        <v>1</v>
      </c>
      <c r="J347" s="70">
        <f>SUM(L348:L350)</f>
        <v>6.4799999999999995</v>
      </c>
      <c r="K347" s="71">
        <v>8.52</v>
      </c>
      <c r="L347" s="70">
        <f t="shared" si="90"/>
        <v>6.48</v>
      </c>
      <c r="O347" s="72"/>
    </row>
    <row r="348" spans="1:15">
      <c r="A348" s="73" t="s">
        <v>29</v>
      </c>
      <c r="B348" s="73" t="s">
        <v>336</v>
      </c>
      <c r="C348" s="73" t="s">
        <v>25</v>
      </c>
      <c r="D348" s="73" t="s">
        <v>337</v>
      </c>
      <c r="E348" s="296" t="s">
        <v>32</v>
      </c>
      <c r="F348" s="296"/>
      <c r="G348" s="73" t="s">
        <v>22</v>
      </c>
      <c r="H348" s="33">
        <f t="shared" ref="H348:H349" si="97">I348</f>
        <v>0.14299999999999999</v>
      </c>
      <c r="I348" s="62">
        <v>0.14299999999999999</v>
      </c>
      <c r="J348" s="64">
        <f t="shared" ref="J348:J350" si="98">K348*(1-$M$14)</f>
        <v>10.647600000000001</v>
      </c>
      <c r="K348" s="74">
        <v>14.01</v>
      </c>
      <c r="L348" s="70">
        <f t="shared" si="90"/>
        <v>1.52</v>
      </c>
      <c r="O348" s="72"/>
    </row>
    <row r="349" spans="1:15">
      <c r="A349" s="73" t="s">
        <v>29</v>
      </c>
      <c r="B349" s="73" t="s">
        <v>55</v>
      </c>
      <c r="C349" s="73" t="s">
        <v>25</v>
      </c>
      <c r="D349" s="73" t="s">
        <v>56</v>
      </c>
      <c r="E349" s="296" t="s">
        <v>32</v>
      </c>
      <c r="F349" s="296"/>
      <c r="G349" s="73" t="s">
        <v>22</v>
      </c>
      <c r="H349" s="33">
        <f t="shared" si="97"/>
        <v>0.14299999999999999</v>
      </c>
      <c r="I349" s="62">
        <v>0.14299999999999999</v>
      </c>
      <c r="J349" s="64">
        <f t="shared" si="98"/>
        <v>13.634400000000001</v>
      </c>
      <c r="K349" s="74">
        <v>17.940000000000001</v>
      </c>
      <c r="L349" s="70">
        <f t="shared" si="90"/>
        <v>1.95</v>
      </c>
      <c r="O349" s="72"/>
    </row>
    <row r="350" spans="1:15" ht="26.25" thickBot="1">
      <c r="A350" s="73" t="s">
        <v>21</v>
      </c>
      <c r="B350" s="73" t="s">
        <v>393</v>
      </c>
      <c r="C350" s="73" t="s">
        <v>25</v>
      </c>
      <c r="D350" s="73" t="s">
        <v>394</v>
      </c>
      <c r="E350" s="296" t="s">
        <v>90</v>
      </c>
      <c r="F350" s="296"/>
      <c r="G350" s="73" t="s">
        <v>20</v>
      </c>
      <c r="H350" s="33">
        <v>1</v>
      </c>
      <c r="I350" s="62">
        <v>1</v>
      </c>
      <c r="J350" s="33">
        <f t="shared" si="98"/>
        <v>3.0095999999999998</v>
      </c>
      <c r="K350" s="74">
        <v>3.96</v>
      </c>
      <c r="L350" s="70">
        <f t="shared" si="90"/>
        <v>3.01</v>
      </c>
      <c r="O350" s="72"/>
    </row>
    <row r="351" spans="1:15" ht="13.5" thickTop="1">
      <c r="A351" s="32"/>
      <c r="B351" s="32"/>
      <c r="C351" s="32"/>
      <c r="D351" s="32"/>
      <c r="E351" s="32"/>
      <c r="F351" s="32"/>
      <c r="G351" s="32"/>
      <c r="H351" s="32"/>
      <c r="I351" s="59"/>
      <c r="J351" s="32"/>
      <c r="K351" s="59"/>
      <c r="L351" s="32"/>
      <c r="O351" s="72"/>
    </row>
    <row r="352" spans="1:15">
      <c r="A352" s="65" t="s">
        <v>395</v>
      </c>
      <c r="B352" s="65" t="s">
        <v>9</v>
      </c>
      <c r="C352" s="65" t="s">
        <v>10</v>
      </c>
      <c r="D352" s="65" t="s">
        <v>11</v>
      </c>
      <c r="E352" s="294" t="s">
        <v>12</v>
      </c>
      <c r="F352" s="294"/>
      <c r="G352" s="65" t="s">
        <v>13</v>
      </c>
      <c r="H352" s="65" t="s">
        <v>14</v>
      </c>
      <c r="I352" s="66" t="s">
        <v>14</v>
      </c>
      <c r="J352" s="65" t="s">
        <v>15</v>
      </c>
      <c r="K352" s="66" t="s">
        <v>15</v>
      </c>
      <c r="L352" s="65" t="s">
        <v>16</v>
      </c>
      <c r="O352" s="72"/>
    </row>
    <row r="353" spans="1:15" ht="25.5">
      <c r="A353" s="67" t="s">
        <v>17</v>
      </c>
      <c r="B353" s="67" t="s">
        <v>396</v>
      </c>
      <c r="C353" s="67" t="s">
        <v>25</v>
      </c>
      <c r="D353" s="67" t="s">
        <v>397</v>
      </c>
      <c r="E353" s="295" t="s">
        <v>335</v>
      </c>
      <c r="F353" s="295"/>
      <c r="G353" s="67" t="s">
        <v>20</v>
      </c>
      <c r="H353" s="68">
        <v>1</v>
      </c>
      <c r="I353" s="69">
        <v>1</v>
      </c>
      <c r="J353" s="70">
        <f>SUM(L354:L356)</f>
        <v>16.5</v>
      </c>
      <c r="K353" s="71">
        <v>21.71</v>
      </c>
      <c r="L353" s="70">
        <f t="shared" si="90"/>
        <v>16.5</v>
      </c>
      <c r="O353" s="72"/>
    </row>
    <row r="354" spans="1:15" ht="25.5">
      <c r="A354" s="73" t="s">
        <v>29</v>
      </c>
      <c r="B354" s="73" t="s">
        <v>398</v>
      </c>
      <c r="C354" s="73" t="s">
        <v>25</v>
      </c>
      <c r="D354" s="73" t="s">
        <v>399</v>
      </c>
      <c r="E354" s="296" t="s">
        <v>335</v>
      </c>
      <c r="F354" s="296"/>
      <c r="G354" s="73" t="s">
        <v>20</v>
      </c>
      <c r="H354" s="33">
        <v>1</v>
      </c>
      <c r="I354" s="62">
        <v>1</v>
      </c>
      <c r="J354" s="33">
        <f t="shared" ref="J354:J355" si="99">K354*(1-$M$14)</f>
        <v>11.521599999999999</v>
      </c>
      <c r="K354" s="74">
        <v>15.16</v>
      </c>
      <c r="L354" s="70">
        <f t="shared" si="90"/>
        <v>11.52</v>
      </c>
      <c r="O354" s="72"/>
    </row>
    <row r="355" spans="1:15" ht="26.25" thickBot="1">
      <c r="A355" s="73" t="s">
        <v>29</v>
      </c>
      <c r="B355" s="73" t="s">
        <v>400</v>
      </c>
      <c r="C355" s="73" t="s">
        <v>25</v>
      </c>
      <c r="D355" s="73" t="s">
        <v>401</v>
      </c>
      <c r="E355" s="296" t="s">
        <v>335</v>
      </c>
      <c r="F355" s="296"/>
      <c r="G355" s="73" t="s">
        <v>20</v>
      </c>
      <c r="H355" s="33">
        <v>1</v>
      </c>
      <c r="I355" s="62">
        <v>1</v>
      </c>
      <c r="J355" s="33">
        <f t="shared" si="99"/>
        <v>4.9779999999999998</v>
      </c>
      <c r="K355" s="74">
        <v>6.55</v>
      </c>
      <c r="L355" s="70">
        <f t="shared" si="90"/>
        <v>4.9800000000000004</v>
      </c>
      <c r="O355" s="72"/>
    </row>
    <row r="356" spans="1:15" ht="13.5" thickTop="1">
      <c r="A356" s="32"/>
      <c r="B356" s="32"/>
      <c r="C356" s="32"/>
      <c r="D356" s="32"/>
      <c r="E356" s="32"/>
      <c r="F356" s="32"/>
      <c r="G356" s="32"/>
      <c r="H356" s="32"/>
      <c r="I356" s="59"/>
      <c r="J356" s="32"/>
      <c r="K356" s="59"/>
      <c r="L356" s="32"/>
      <c r="O356" s="72"/>
    </row>
    <row r="357" spans="1:15">
      <c r="A357" s="65" t="s">
        <v>402</v>
      </c>
      <c r="B357" s="65" t="s">
        <v>9</v>
      </c>
      <c r="C357" s="65" t="s">
        <v>10</v>
      </c>
      <c r="D357" s="65" t="s">
        <v>11</v>
      </c>
      <c r="E357" s="294" t="s">
        <v>12</v>
      </c>
      <c r="F357" s="294"/>
      <c r="G357" s="65" t="s">
        <v>13</v>
      </c>
      <c r="H357" s="65" t="s">
        <v>14</v>
      </c>
      <c r="I357" s="66" t="s">
        <v>14</v>
      </c>
      <c r="J357" s="65" t="s">
        <v>15</v>
      </c>
      <c r="K357" s="66" t="s">
        <v>15</v>
      </c>
      <c r="L357" s="65" t="s">
        <v>16</v>
      </c>
      <c r="O357" s="72"/>
    </row>
    <row r="358" spans="1:15" ht="25.5">
      <c r="A358" s="67" t="s">
        <v>17</v>
      </c>
      <c r="B358" s="67" t="s">
        <v>403</v>
      </c>
      <c r="C358" s="67" t="s">
        <v>25</v>
      </c>
      <c r="D358" s="67" t="s">
        <v>404</v>
      </c>
      <c r="E358" s="295" t="s">
        <v>335</v>
      </c>
      <c r="F358" s="295"/>
      <c r="G358" s="67" t="s">
        <v>20</v>
      </c>
      <c r="H358" s="68">
        <v>1</v>
      </c>
      <c r="I358" s="69">
        <v>1</v>
      </c>
      <c r="J358" s="70">
        <f>SUM(L359:L361)</f>
        <v>26.55</v>
      </c>
      <c r="K358" s="71">
        <v>34.93</v>
      </c>
      <c r="L358" s="70">
        <f t="shared" ref="L358:L400" si="100">ROUND(H358*J358,2)</f>
        <v>26.55</v>
      </c>
      <c r="O358" s="72"/>
    </row>
    <row r="359" spans="1:15" ht="25.5">
      <c r="A359" s="73" t="s">
        <v>29</v>
      </c>
      <c r="B359" s="73" t="s">
        <v>400</v>
      </c>
      <c r="C359" s="73" t="s">
        <v>25</v>
      </c>
      <c r="D359" s="73" t="s">
        <v>401</v>
      </c>
      <c r="E359" s="296" t="s">
        <v>335</v>
      </c>
      <c r="F359" s="296"/>
      <c r="G359" s="73" t="s">
        <v>20</v>
      </c>
      <c r="H359" s="33">
        <v>1</v>
      </c>
      <c r="I359" s="62">
        <v>1</v>
      </c>
      <c r="J359" s="33">
        <f t="shared" ref="J359:J360" si="101">K359*(1-$M$14)</f>
        <v>4.9779999999999998</v>
      </c>
      <c r="K359" s="74">
        <v>6.55</v>
      </c>
      <c r="L359" s="70">
        <f t="shared" si="100"/>
        <v>4.9800000000000004</v>
      </c>
      <c r="O359" s="72"/>
    </row>
    <row r="360" spans="1:15" ht="26.25" thickBot="1">
      <c r="A360" s="73" t="s">
        <v>29</v>
      </c>
      <c r="B360" s="73" t="s">
        <v>405</v>
      </c>
      <c r="C360" s="73" t="s">
        <v>25</v>
      </c>
      <c r="D360" s="73" t="s">
        <v>406</v>
      </c>
      <c r="E360" s="296" t="s">
        <v>335</v>
      </c>
      <c r="F360" s="296"/>
      <c r="G360" s="73" t="s">
        <v>20</v>
      </c>
      <c r="H360" s="33">
        <v>1</v>
      </c>
      <c r="I360" s="62">
        <v>1</v>
      </c>
      <c r="J360" s="33">
        <f t="shared" si="101"/>
        <v>21.5688</v>
      </c>
      <c r="K360" s="74">
        <v>28.38</v>
      </c>
      <c r="L360" s="70">
        <f t="shared" si="100"/>
        <v>21.57</v>
      </c>
      <c r="O360" s="72"/>
    </row>
    <row r="361" spans="1:15" ht="13.5" thickTop="1">
      <c r="A361" s="32"/>
      <c r="B361" s="32"/>
      <c r="C361" s="32"/>
      <c r="D361" s="32"/>
      <c r="E361" s="32"/>
      <c r="F361" s="32"/>
      <c r="G361" s="32"/>
      <c r="H361" s="32"/>
      <c r="I361" s="59"/>
      <c r="J361" s="32"/>
      <c r="K361" s="59"/>
      <c r="L361" s="32"/>
      <c r="O361" s="72"/>
    </row>
    <row r="362" spans="1:15">
      <c r="A362" s="65" t="s">
        <v>407</v>
      </c>
      <c r="B362" s="65" t="s">
        <v>9</v>
      </c>
      <c r="C362" s="65" t="s">
        <v>10</v>
      </c>
      <c r="D362" s="65" t="s">
        <v>11</v>
      </c>
      <c r="E362" s="294" t="s">
        <v>12</v>
      </c>
      <c r="F362" s="294"/>
      <c r="G362" s="65" t="s">
        <v>13</v>
      </c>
      <c r="H362" s="65" t="s">
        <v>14</v>
      </c>
      <c r="I362" s="66" t="s">
        <v>14</v>
      </c>
      <c r="J362" s="65" t="s">
        <v>15</v>
      </c>
      <c r="K362" s="66" t="s">
        <v>15</v>
      </c>
      <c r="L362" s="65" t="s">
        <v>16</v>
      </c>
      <c r="O362" s="72"/>
    </row>
    <row r="363" spans="1:15" ht="25.5">
      <c r="A363" s="67" t="s">
        <v>17</v>
      </c>
      <c r="B363" s="67" t="s">
        <v>408</v>
      </c>
      <c r="C363" s="67" t="s">
        <v>25</v>
      </c>
      <c r="D363" s="67" t="s">
        <v>409</v>
      </c>
      <c r="E363" s="295" t="s">
        <v>335</v>
      </c>
      <c r="F363" s="295"/>
      <c r="G363" s="67" t="s">
        <v>20</v>
      </c>
      <c r="H363" s="68">
        <v>1</v>
      </c>
      <c r="I363" s="69">
        <v>1</v>
      </c>
      <c r="J363" s="70">
        <f>SUM(L364:L365)</f>
        <v>30.09</v>
      </c>
      <c r="K363" s="71">
        <v>39.590000000000003</v>
      </c>
      <c r="L363" s="70">
        <f t="shared" si="100"/>
        <v>30.09</v>
      </c>
      <c r="O363" s="72"/>
    </row>
    <row r="364" spans="1:15" ht="25.5">
      <c r="A364" s="73" t="s">
        <v>29</v>
      </c>
      <c r="B364" s="73" t="s">
        <v>400</v>
      </c>
      <c r="C364" s="73" t="s">
        <v>25</v>
      </c>
      <c r="D364" s="73" t="s">
        <v>401</v>
      </c>
      <c r="E364" s="296" t="s">
        <v>335</v>
      </c>
      <c r="F364" s="296"/>
      <c r="G364" s="73" t="s">
        <v>20</v>
      </c>
      <c r="H364" s="33">
        <v>1</v>
      </c>
      <c r="I364" s="62">
        <v>1</v>
      </c>
      <c r="J364" s="33">
        <f t="shared" ref="J364:J365" si="102">K364*(1-$M$14)</f>
        <v>4.9779999999999998</v>
      </c>
      <c r="K364" s="74">
        <v>6.55</v>
      </c>
      <c r="L364" s="70">
        <f t="shared" si="100"/>
        <v>4.9800000000000004</v>
      </c>
      <c r="O364" s="72"/>
    </row>
    <row r="365" spans="1:15" ht="26.25" thickBot="1">
      <c r="A365" s="73" t="s">
        <v>29</v>
      </c>
      <c r="B365" s="73" t="s">
        <v>410</v>
      </c>
      <c r="C365" s="73" t="s">
        <v>25</v>
      </c>
      <c r="D365" s="73" t="s">
        <v>411</v>
      </c>
      <c r="E365" s="296" t="s">
        <v>335</v>
      </c>
      <c r="F365" s="296"/>
      <c r="G365" s="73" t="s">
        <v>20</v>
      </c>
      <c r="H365" s="33">
        <v>1</v>
      </c>
      <c r="I365" s="62">
        <v>1</v>
      </c>
      <c r="J365" s="33">
        <f t="shared" si="102"/>
        <v>25.110399999999998</v>
      </c>
      <c r="K365" s="74">
        <v>33.04</v>
      </c>
      <c r="L365" s="70">
        <f t="shared" si="100"/>
        <v>25.11</v>
      </c>
      <c r="O365" s="72"/>
    </row>
    <row r="366" spans="1:15" ht="13.5" thickTop="1">
      <c r="A366" s="32"/>
      <c r="B366" s="32"/>
      <c r="C366" s="32"/>
      <c r="D366" s="32"/>
      <c r="E366" s="32"/>
      <c r="F366" s="32"/>
      <c r="G366" s="32"/>
      <c r="H366" s="32"/>
      <c r="I366" s="59"/>
      <c r="J366" s="32"/>
      <c r="K366" s="59"/>
      <c r="L366" s="32"/>
      <c r="O366" s="72"/>
    </row>
    <row r="367" spans="1:15">
      <c r="A367" s="65" t="s">
        <v>413</v>
      </c>
      <c r="B367" s="65" t="s">
        <v>9</v>
      </c>
      <c r="C367" s="65" t="s">
        <v>10</v>
      </c>
      <c r="D367" s="65" t="s">
        <v>11</v>
      </c>
      <c r="E367" s="294" t="s">
        <v>12</v>
      </c>
      <c r="F367" s="294"/>
      <c r="G367" s="65" t="s">
        <v>13</v>
      </c>
      <c r="H367" s="65" t="s">
        <v>14</v>
      </c>
      <c r="I367" s="66" t="s">
        <v>14</v>
      </c>
      <c r="J367" s="65" t="s">
        <v>15</v>
      </c>
      <c r="K367" s="66" t="s">
        <v>15</v>
      </c>
      <c r="L367" s="65" t="s">
        <v>16</v>
      </c>
      <c r="O367" s="72"/>
    </row>
    <row r="368" spans="1:15" ht="25.5">
      <c r="A368" s="67" t="s">
        <v>17</v>
      </c>
      <c r="B368" s="67" t="s">
        <v>414</v>
      </c>
      <c r="C368" s="67" t="s">
        <v>25</v>
      </c>
      <c r="D368" s="67" t="s">
        <v>415</v>
      </c>
      <c r="E368" s="295" t="s">
        <v>335</v>
      </c>
      <c r="F368" s="295"/>
      <c r="G368" s="67" t="s">
        <v>20</v>
      </c>
      <c r="H368" s="68">
        <v>1</v>
      </c>
      <c r="I368" s="69">
        <v>1</v>
      </c>
      <c r="J368" s="70">
        <f>SUM(L369:L371)</f>
        <v>28.81</v>
      </c>
      <c r="K368" s="71">
        <v>37.909999999999997</v>
      </c>
      <c r="L368" s="70">
        <f t="shared" si="100"/>
        <v>28.81</v>
      </c>
      <c r="O368" s="72"/>
    </row>
    <row r="369" spans="1:15">
      <c r="A369" s="73" t="s">
        <v>29</v>
      </c>
      <c r="B369" s="73" t="s">
        <v>336</v>
      </c>
      <c r="C369" s="73" t="s">
        <v>25</v>
      </c>
      <c r="D369" s="73" t="s">
        <v>337</v>
      </c>
      <c r="E369" s="296" t="s">
        <v>32</v>
      </c>
      <c r="F369" s="296"/>
      <c r="G369" s="73" t="s">
        <v>22</v>
      </c>
      <c r="H369" s="33">
        <f t="shared" ref="H369:H370" si="103">I369</f>
        <v>0.55479999999999996</v>
      </c>
      <c r="I369" s="62">
        <v>0.55479999999999996</v>
      </c>
      <c r="J369" s="64">
        <f t="shared" ref="J369:J371" si="104">K369*(1-$M$14)</f>
        <v>10.647600000000001</v>
      </c>
      <c r="K369" s="74">
        <v>14.01</v>
      </c>
      <c r="L369" s="70">
        <f t="shared" si="100"/>
        <v>5.91</v>
      </c>
      <c r="O369" s="72"/>
    </row>
    <row r="370" spans="1:15">
      <c r="A370" s="73" t="s">
        <v>29</v>
      </c>
      <c r="B370" s="73" t="s">
        <v>55</v>
      </c>
      <c r="C370" s="73" t="s">
        <v>25</v>
      </c>
      <c r="D370" s="73" t="s">
        <v>56</v>
      </c>
      <c r="E370" s="296" t="s">
        <v>32</v>
      </c>
      <c r="F370" s="296"/>
      <c r="G370" s="73" t="s">
        <v>22</v>
      </c>
      <c r="H370" s="33">
        <f t="shared" si="103"/>
        <v>0.55479999999999996</v>
      </c>
      <c r="I370" s="62">
        <v>0.55479999999999996</v>
      </c>
      <c r="J370" s="64">
        <f t="shared" si="104"/>
        <v>13.634400000000001</v>
      </c>
      <c r="K370" s="74">
        <v>17.940000000000001</v>
      </c>
      <c r="L370" s="70">
        <f t="shared" si="100"/>
        <v>7.56</v>
      </c>
      <c r="O370" s="72"/>
    </row>
    <row r="371" spans="1:15" ht="13.5" thickBot="1">
      <c r="A371" s="73" t="s">
        <v>21</v>
      </c>
      <c r="B371" s="73" t="s">
        <v>416</v>
      </c>
      <c r="C371" s="73" t="s">
        <v>25</v>
      </c>
      <c r="D371" s="73" t="s">
        <v>417</v>
      </c>
      <c r="E371" s="296" t="s">
        <v>90</v>
      </c>
      <c r="F371" s="296"/>
      <c r="G371" s="73" t="s">
        <v>20</v>
      </c>
      <c r="H371" s="33">
        <v>3</v>
      </c>
      <c r="I371" s="62">
        <v>3</v>
      </c>
      <c r="J371" s="33">
        <f t="shared" si="104"/>
        <v>5.1148000000000007</v>
      </c>
      <c r="K371" s="74">
        <v>6.73</v>
      </c>
      <c r="L371" s="70">
        <f t="shared" si="100"/>
        <v>15.34</v>
      </c>
      <c r="O371" s="72"/>
    </row>
    <row r="372" spans="1:15" ht="13.5" thickTop="1">
      <c r="A372" s="32"/>
      <c r="B372" s="32"/>
      <c r="C372" s="32"/>
      <c r="D372" s="32"/>
      <c r="E372" s="32"/>
      <c r="F372" s="32"/>
      <c r="G372" s="32"/>
      <c r="H372" s="32"/>
      <c r="I372" s="59"/>
      <c r="J372" s="32"/>
      <c r="K372" s="59"/>
      <c r="L372" s="32"/>
      <c r="O372" s="72"/>
    </row>
    <row r="373" spans="1:15">
      <c r="A373" s="65" t="s">
        <v>418</v>
      </c>
      <c r="B373" s="65" t="s">
        <v>9</v>
      </c>
      <c r="C373" s="65" t="s">
        <v>10</v>
      </c>
      <c r="D373" s="65" t="s">
        <v>11</v>
      </c>
      <c r="E373" s="294" t="s">
        <v>12</v>
      </c>
      <c r="F373" s="294"/>
      <c r="G373" s="65" t="s">
        <v>13</v>
      </c>
      <c r="H373" s="65" t="s">
        <v>14</v>
      </c>
      <c r="I373" s="66" t="s">
        <v>14</v>
      </c>
      <c r="J373" s="65" t="s">
        <v>15</v>
      </c>
      <c r="K373" s="66" t="s">
        <v>15</v>
      </c>
      <c r="L373" s="65" t="s">
        <v>16</v>
      </c>
      <c r="O373" s="72"/>
    </row>
    <row r="374" spans="1:15" ht="25.5">
      <c r="A374" s="67" t="s">
        <v>17</v>
      </c>
      <c r="B374" s="67" t="s">
        <v>419</v>
      </c>
      <c r="C374" s="67" t="s">
        <v>25</v>
      </c>
      <c r="D374" s="67" t="s">
        <v>420</v>
      </c>
      <c r="E374" s="295" t="s">
        <v>335</v>
      </c>
      <c r="F374" s="295"/>
      <c r="G374" s="67" t="s">
        <v>20</v>
      </c>
      <c r="H374" s="68">
        <v>1</v>
      </c>
      <c r="I374" s="69">
        <v>1</v>
      </c>
      <c r="J374" s="70">
        <f>SUM(L375:L377)</f>
        <v>24.67</v>
      </c>
      <c r="K374" s="71">
        <v>32.46</v>
      </c>
      <c r="L374" s="70">
        <f t="shared" si="100"/>
        <v>24.67</v>
      </c>
      <c r="O374" s="72"/>
    </row>
    <row r="375" spans="1:15" ht="25.5">
      <c r="A375" s="73" t="s">
        <v>29</v>
      </c>
      <c r="B375" s="73" t="s">
        <v>421</v>
      </c>
      <c r="C375" s="73" t="s">
        <v>25</v>
      </c>
      <c r="D375" s="73" t="s">
        <v>422</v>
      </c>
      <c r="E375" s="296" t="s">
        <v>335</v>
      </c>
      <c r="F375" s="296"/>
      <c r="G375" s="73" t="s">
        <v>20</v>
      </c>
      <c r="H375" s="33">
        <v>1</v>
      </c>
      <c r="I375" s="62">
        <v>1</v>
      </c>
      <c r="J375" s="33">
        <f t="shared" ref="J375:J376" si="105">K375*(1-$M$14)</f>
        <v>19.691600000000001</v>
      </c>
      <c r="K375" s="74">
        <v>25.91</v>
      </c>
      <c r="L375" s="70">
        <f t="shared" si="100"/>
        <v>19.690000000000001</v>
      </c>
      <c r="O375" s="72"/>
    </row>
    <row r="376" spans="1:15" ht="26.25" thickBot="1">
      <c r="A376" s="73" t="s">
        <v>29</v>
      </c>
      <c r="B376" s="73" t="s">
        <v>400</v>
      </c>
      <c r="C376" s="73" t="s">
        <v>25</v>
      </c>
      <c r="D376" s="73" t="s">
        <v>401</v>
      </c>
      <c r="E376" s="296" t="s">
        <v>335</v>
      </c>
      <c r="F376" s="296"/>
      <c r="G376" s="73" t="s">
        <v>20</v>
      </c>
      <c r="H376" s="33">
        <v>1</v>
      </c>
      <c r="I376" s="62">
        <v>1</v>
      </c>
      <c r="J376" s="33">
        <f t="shared" si="105"/>
        <v>4.9779999999999998</v>
      </c>
      <c r="K376" s="74">
        <v>6.55</v>
      </c>
      <c r="L376" s="70">
        <f t="shared" si="100"/>
        <v>4.9800000000000004</v>
      </c>
      <c r="O376" s="72"/>
    </row>
    <row r="377" spans="1:15" ht="13.5" thickTop="1">
      <c r="A377" s="32"/>
      <c r="B377" s="32"/>
      <c r="C377" s="32"/>
      <c r="D377" s="32"/>
      <c r="E377" s="32"/>
      <c r="F377" s="32"/>
      <c r="G377" s="32"/>
      <c r="H377" s="32"/>
      <c r="I377" s="59"/>
      <c r="J377" s="32"/>
      <c r="K377" s="59"/>
      <c r="L377" s="32"/>
      <c r="O377" s="72"/>
    </row>
    <row r="378" spans="1:15">
      <c r="A378" s="65" t="s">
        <v>423</v>
      </c>
      <c r="B378" s="65" t="s">
        <v>9</v>
      </c>
      <c r="C378" s="65" t="s">
        <v>10</v>
      </c>
      <c r="D378" s="65" t="s">
        <v>11</v>
      </c>
      <c r="E378" s="294" t="s">
        <v>12</v>
      </c>
      <c r="F378" s="294"/>
      <c r="G378" s="65" t="s">
        <v>13</v>
      </c>
      <c r="H378" s="65" t="s">
        <v>14</v>
      </c>
      <c r="I378" s="66" t="s">
        <v>14</v>
      </c>
      <c r="J378" s="65" t="s">
        <v>15</v>
      </c>
      <c r="K378" s="66" t="s">
        <v>15</v>
      </c>
      <c r="L378" s="65" t="s">
        <v>16</v>
      </c>
      <c r="O378" s="72"/>
    </row>
    <row r="379" spans="1:15" ht="25.5">
      <c r="A379" s="67" t="s">
        <v>17</v>
      </c>
      <c r="B379" s="67" t="s">
        <v>424</v>
      </c>
      <c r="C379" s="67" t="s">
        <v>25</v>
      </c>
      <c r="D379" s="67" t="s">
        <v>425</v>
      </c>
      <c r="E379" s="295" t="s">
        <v>335</v>
      </c>
      <c r="F379" s="295"/>
      <c r="G379" s="67" t="s">
        <v>20</v>
      </c>
      <c r="H379" s="68">
        <v>1</v>
      </c>
      <c r="I379" s="69">
        <v>1</v>
      </c>
      <c r="J379" s="70">
        <f>SUM(L380:L382)</f>
        <v>15.55</v>
      </c>
      <c r="K379" s="71">
        <v>20.46</v>
      </c>
      <c r="L379" s="70">
        <f t="shared" si="100"/>
        <v>15.55</v>
      </c>
      <c r="O379" s="72"/>
    </row>
    <row r="380" spans="1:15" ht="25.5">
      <c r="A380" s="73" t="s">
        <v>29</v>
      </c>
      <c r="B380" s="73" t="s">
        <v>426</v>
      </c>
      <c r="C380" s="73" t="s">
        <v>25</v>
      </c>
      <c r="D380" s="73" t="s">
        <v>427</v>
      </c>
      <c r="E380" s="296" t="s">
        <v>335</v>
      </c>
      <c r="F380" s="296"/>
      <c r="G380" s="73" t="s">
        <v>20</v>
      </c>
      <c r="H380" s="33">
        <v>1</v>
      </c>
      <c r="I380" s="62">
        <v>1</v>
      </c>
      <c r="J380" s="33">
        <f t="shared" ref="J380:J381" si="106">K380*(1-$M$14)</f>
        <v>10.5716</v>
      </c>
      <c r="K380" s="74">
        <v>13.91</v>
      </c>
      <c r="L380" s="70">
        <f t="shared" si="100"/>
        <v>10.57</v>
      </c>
      <c r="O380" s="72"/>
    </row>
    <row r="381" spans="1:15" ht="26.25" thickBot="1">
      <c r="A381" s="73" t="s">
        <v>29</v>
      </c>
      <c r="B381" s="73" t="s">
        <v>400</v>
      </c>
      <c r="C381" s="73" t="s">
        <v>25</v>
      </c>
      <c r="D381" s="73" t="s">
        <v>401</v>
      </c>
      <c r="E381" s="296" t="s">
        <v>335</v>
      </c>
      <c r="F381" s="296"/>
      <c r="G381" s="73" t="s">
        <v>20</v>
      </c>
      <c r="H381" s="33">
        <v>1</v>
      </c>
      <c r="I381" s="62">
        <v>1</v>
      </c>
      <c r="J381" s="33">
        <f t="shared" si="106"/>
        <v>4.9779999999999998</v>
      </c>
      <c r="K381" s="74">
        <v>6.55</v>
      </c>
      <c r="L381" s="70">
        <f t="shared" si="100"/>
        <v>4.9800000000000004</v>
      </c>
      <c r="O381" s="72"/>
    </row>
    <row r="382" spans="1:15" ht="13.5" thickTop="1">
      <c r="A382" s="32"/>
      <c r="B382" s="32"/>
      <c r="C382" s="32"/>
      <c r="D382" s="32"/>
      <c r="E382" s="32"/>
      <c r="F382" s="32"/>
      <c r="G382" s="32"/>
      <c r="H382" s="32"/>
      <c r="I382" s="59"/>
      <c r="J382" s="32"/>
      <c r="K382" s="59"/>
      <c r="L382" s="32"/>
      <c r="O382" s="72"/>
    </row>
    <row r="383" spans="1:15">
      <c r="A383" s="65" t="s">
        <v>428</v>
      </c>
      <c r="B383" s="65" t="s">
        <v>9</v>
      </c>
      <c r="C383" s="65" t="s">
        <v>10</v>
      </c>
      <c r="D383" s="65" t="s">
        <v>11</v>
      </c>
      <c r="E383" s="294" t="s">
        <v>12</v>
      </c>
      <c r="F383" s="294"/>
      <c r="G383" s="65" t="s">
        <v>13</v>
      </c>
      <c r="H383" s="65" t="s">
        <v>14</v>
      </c>
      <c r="I383" s="66" t="s">
        <v>14</v>
      </c>
      <c r="J383" s="65" t="s">
        <v>15</v>
      </c>
      <c r="K383" s="66" t="s">
        <v>15</v>
      </c>
      <c r="L383" s="65" t="s">
        <v>16</v>
      </c>
      <c r="O383" s="72"/>
    </row>
    <row r="384" spans="1:15" ht="25.5">
      <c r="A384" s="67" t="s">
        <v>17</v>
      </c>
      <c r="B384" s="67" t="s">
        <v>429</v>
      </c>
      <c r="C384" s="67" t="s">
        <v>25</v>
      </c>
      <c r="D384" s="67" t="s">
        <v>430</v>
      </c>
      <c r="E384" s="295" t="s">
        <v>335</v>
      </c>
      <c r="F384" s="295"/>
      <c r="G384" s="67" t="s">
        <v>20</v>
      </c>
      <c r="H384" s="68">
        <v>1</v>
      </c>
      <c r="I384" s="69">
        <v>1</v>
      </c>
      <c r="J384" s="70">
        <f>SUM(L385:L387)</f>
        <v>19.11</v>
      </c>
      <c r="K384" s="71">
        <v>25.14</v>
      </c>
      <c r="L384" s="70">
        <f t="shared" si="100"/>
        <v>19.11</v>
      </c>
      <c r="O384" s="72"/>
    </row>
    <row r="385" spans="1:15" ht="25.5">
      <c r="A385" s="73" t="s">
        <v>29</v>
      </c>
      <c r="B385" s="73" t="s">
        <v>400</v>
      </c>
      <c r="C385" s="73" t="s">
        <v>25</v>
      </c>
      <c r="D385" s="73" t="s">
        <v>401</v>
      </c>
      <c r="E385" s="296" t="s">
        <v>335</v>
      </c>
      <c r="F385" s="296"/>
      <c r="G385" s="73" t="s">
        <v>20</v>
      </c>
      <c r="H385" s="33">
        <v>1</v>
      </c>
      <c r="I385" s="62">
        <v>1</v>
      </c>
      <c r="J385" s="33">
        <f t="shared" ref="J385:J386" si="107">K385*(1-$M$14)</f>
        <v>4.9779999999999998</v>
      </c>
      <c r="K385" s="74">
        <v>6.55</v>
      </c>
      <c r="L385" s="70">
        <f t="shared" si="100"/>
        <v>4.9800000000000004</v>
      </c>
      <c r="O385" s="72"/>
    </row>
    <row r="386" spans="1:15" ht="26.25" thickBot="1">
      <c r="A386" s="73" t="s">
        <v>29</v>
      </c>
      <c r="B386" s="73" t="s">
        <v>431</v>
      </c>
      <c r="C386" s="73" t="s">
        <v>25</v>
      </c>
      <c r="D386" s="73" t="s">
        <v>432</v>
      </c>
      <c r="E386" s="296" t="s">
        <v>335</v>
      </c>
      <c r="F386" s="296"/>
      <c r="G386" s="73" t="s">
        <v>20</v>
      </c>
      <c r="H386" s="33">
        <v>1</v>
      </c>
      <c r="I386" s="62">
        <v>1</v>
      </c>
      <c r="J386" s="33">
        <f t="shared" si="107"/>
        <v>14.128399999999999</v>
      </c>
      <c r="K386" s="74">
        <v>18.59</v>
      </c>
      <c r="L386" s="70">
        <f t="shared" si="100"/>
        <v>14.13</v>
      </c>
      <c r="O386" s="72"/>
    </row>
    <row r="387" spans="1:15" ht="13.5" thickTop="1">
      <c r="A387" s="32"/>
      <c r="B387" s="32"/>
      <c r="C387" s="32"/>
      <c r="D387" s="32"/>
      <c r="E387" s="32"/>
      <c r="F387" s="32"/>
      <c r="G387" s="32"/>
      <c r="H387" s="32"/>
      <c r="I387" s="59"/>
      <c r="J387" s="32"/>
      <c r="K387" s="59"/>
      <c r="L387" s="32"/>
      <c r="O387" s="72"/>
    </row>
    <row r="388" spans="1:15">
      <c r="A388" s="65" t="s">
        <v>433</v>
      </c>
      <c r="B388" s="65" t="s">
        <v>9</v>
      </c>
      <c r="C388" s="65" t="s">
        <v>10</v>
      </c>
      <c r="D388" s="65" t="s">
        <v>11</v>
      </c>
      <c r="E388" s="294" t="s">
        <v>12</v>
      </c>
      <c r="F388" s="294"/>
      <c r="G388" s="65" t="s">
        <v>13</v>
      </c>
      <c r="H388" s="65" t="s">
        <v>14</v>
      </c>
      <c r="I388" s="66" t="s">
        <v>14</v>
      </c>
      <c r="J388" s="65" t="s">
        <v>15</v>
      </c>
      <c r="K388" s="66" t="s">
        <v>15</v>
      </c>
      <c r="L388" s="65" t="s">
        <v>16</v>
      </c>
      <c r="O388" s="72"/>
    </row>
    <row r="389" spans="1:15" ht="38.25">
      <c r="A389" s="67" t="s">
        <v>17</v>
      </c>
      <c r="B389" s="67" t="s">
        <v>434</v>
      </c>
      <c r="C389" s="67" t="s">
        <v>25</v>
      </c>
      <c r="D389" s="67" t="s">
        <v>435</v>
      </c>
      <c r="E389" s="295" t="s">
        <v>335</v>
      </c>
      <c r="F389" s="295"/>
      <c r="G389" s="67" t="s">
        <v>20</v>
      </c>
      <c r="H389" s="68">
        <v>1</v>
      </c>
      <c r="I389" s="69">
        <v>1</v>
      </c>
      <c r="J389" s="70">
        <f>SUM(L390:L393)</f>
        <v>424.16</v>
      </c>
      <c r="K389" s="71">
        <v>558.1</v>
      </c>
      <c r="L389" s="70">
        <f t="shared" si="100"/>
        <v>424.16</v>
      </c>
      <c r="O389" s="72"/>
    </row>
    <row r="390" spans="1:15" ht="38.25">
      <c r="A390" s="73" t="s">
        <v>29</v>
      </c>
      <c r="B390" s="73" t="s">
        <v>436</v>
      </c>
      <c r="C390" s="73" t="s">
        <v>25</v>
      </c>
      <c r="D390" s="73" t="s">
        <v>437</v>
      </c>
      <c r="E390" s="296" t="s">
        <v>32</v>
      </c>
      <c r="F390" s="296"/>
      <c r="G390" s="73" t="s">
        <v>28</v>
      </c>
      <c r="H390" s="33">
        <v>1.44E-2</v>
      </c>
      <c r="I390" s="62">
        <v>1.44E-2</v>
      </c>
      <c r="J390" s="33">
        <f t="shared" ref="J390:J393" si="108">K390*(1-$M$14)</f>
        <v>395.61799999999999</v>
      </c>
      <c r="K390" s="74">
        <v>520.54999999999995</v>
      </c>
      <c r="L390" s="70">
        <f t="shared" si="100"/>
        <v>5.7</v>
      </c>
      <c r="O390" s="72"/>
    </row>
    <row r="391" spans="1:15">
      <c r="A391" s="73" t="s">
        <v>29</v>
      </c>
      <c r="B391" s="73" t="s">
        <v>336</v>
      </c>
      <c r="C391" s="73" t="s">
        <v>25</v>
      </c>
      <c r="D391" s="73" t="s">
        <v>337</v>
      </c>
      <c r="E391" s="296" t="s">
        <v>32</v>
      </c>
      <c r="F391" s="296"/>
      <c r="G391" s="73" t="s">
        <v>22</v>
      </c>
      <c r="H391" s="33">
        <f t="shared" ref="H391:H392" si="109">I391</f>
        <v>0.53400000000000003</v>
      </c>
      <c r="I391" s="62">
        <v>0.53400000000000003</v>
      </c>
      <c r="J391" s="64">
        <f t="shared" si="108"/>
        <v>10.647600000000001</v>
      </c>
      <c r="K391" s="74">
        <v>14.01</v>
      </c>
      <c r="L391" s="70">
        <f t="shared" si="100"/>
        <v>5.69</v>
      </c>
      <c r="O391" s="72"/>
    </row>
    <row r="392" spans="1:15">
      <c r="A392" s="73" t="s">
        <v>29</v>
      </c>
      <c r="B392" s="73" t="s">
        <v>55</v>
      </c>
      <c r="C392" s="73" t="s">
        <v>25</v>
      </c>
      <c r="D392" s="73" t="s">
        <v>56</v>
      </c>
      <c r="E392" s="296" t="s">
        <v>32</v>
      </c>
      <c r="F392" s="296"/>
      <c r="G392" s="73" t="s">
        <v>22</v>
      </c>
      <c r="H392" s="33">
        <f t="shared" si="109"/>
        <v>0.53400000000000003</v>
      </c>
      <c r="I392" s="62">
        <v>0.53400000000000003</v>
      </c>
      <c r="J392" s="64">
        <f t="shared" si="108"/>
        <v>13.634400000000001</v>
      </c>
      <c r="K392" s="74">
        <v>17.940000000000001</v>
      </c>
      <c r="L392" s="70">
        <f t="shared" si="100"/>
        <v>7.28</v>
      </c>
      <c r="O392" s="72"/>
    </row>
    <row r="393" spans="1:15" ht="26.25" thickBot="1">
      <c r="A393" s="73" t="s">
        <v>21</v>
      </c>
      <c r="B393" s="73" t="s">
        <v>438</v>
      </c>
      <c r="C393" s="73" t="s">
        <v>25</v>
      </c>
      <c r="D393" s="73" t="s">
        <v>439</v>
      </c>
      <c r="E393" s="296" t="s">
        <v>90</v>
      </c>
      <c r="F393" s="296"/>
      <c r="G393" s="73" t="s">
        <v>20</v>
      </c>
      <c r="H393" s="33">
        <v>1</v>
      </c>
      <c r="I393" s="62">
        <v>1</v>
      </c>
      <c r="J393" s="33">
        <f t="shared" si="108"/>
        <v>405.49039999999997</v>
      </c>
      <c r="K393" s="74">
        <v>533.54</v>
      </c>
      <c r="L393" s="70">
        <f t="shared" si="100"/>
        <v>405.49</v>
      </c>
      <c r="O393" s="72"/>
    </row>
    <row r="394" spans="1:15" ht="13.5" thickTop="1">
      <c r="A394" s="32"/>
      <c r="B394" s="32"/>
      <c r="C394" s="32"/>
      <c r="D394" s="32"/>
      <c r="E394" s="32"/>
      <c r="F394" s="32"/>
      <c r="G394" s="32"/>
      <c r="H394" s="32"/>
      <c r="I394" s="59"/>
      <c r="J394" s="32"/>
      <c r="K394" s="59"/>
      <c r="L394" s="32"/>
      <c r="O394" s="72"/>
    </row>
    <row r="395" spans="1:15">
      <c r="A395" s="65" t="s">
        <v>440</v>
      </c>
      <c r="B395" s="65" t="s">
        <v>9</v>
      </c>
      <c r="C395" s="65" t="s">
        <v>10</v>
      </c>
      <c r="D395" s="65" t="s">
        <v>11</v>
      </c>
      <c r="E395" s="294" t="s">
        <v>12</v>
      </c>
      <c r="F395" s="294"/>
      <c r="G395" s="65" t="s">
        <v>13</v>
      </c>
      <c r="H395" s="65" t="s">
        <v>14</v>
      </c>
      <c r="I395" s="66" t="s">
        <v>14</v>
      </c>
      <c r="J395" s="65" t="s">
        <v>15</v>
      </c>
      <c r="K395" s="66" t="s">
        <v>15</v>
      </c>
      <c r="L395" s="65" t="s">
        <v>16</v>
      </c>
      <c r="O395" s="72"/>
    </row>
    <row r="396" spans="1:15" ht="38.25">
      <c r="A396" s="67" t="s">
        <v>17</v>
      </c>
      <c r="B396" s="67" t="s">
        <v>441</v>
      </c>
      <c r="C396" s="67" t="s">
        <v>25</v>
      </c>
      <c r="D396" s="67" t="s">
        <v>442</v>
      </c>
      <c r="E396" s="295" t="s">
        <v>335</v>
      </c>
      <c r="F396" s="295"/>
      <c r="G396" s="67" t="s">
        <v>20</v>
      </c>
      <c r="H396" s="68">
        <v>1</v>
      </c>
      <c r="I396" s="69">
        <v>1</v>
      </c>
      <c r="J396" s="70">
        <f>SUM(L397:L400)</f>
        <v>1004.8800000000001</v>
      </c>
      <c r="K396" s="71">
        <v>1322.21</v>
      </c>
      <c r="L396" s="70">
        <f t="shared" si="100"/>
        <v>1004.88</v>
      </c>
      <c r="O396" s="72"/>
    </row>
    <row r="397" spans="1:15" ht="38.25">
      <c r="A397" s="73" t="s">
        <v>29</v>
      </c>
      <c r="B397" s="73" t="s">
        <v>436</v>
      </c>
      <c r="C397" s="73" t="s">
        <v>25</v>
      </c>
      <c r="D397" s="73" t="s">
        <v>437</v>
      </c>
      <c r="E397" s="296" t="s">
        <v>32</v>
      </c>
      <c r="F397" s="296"/>
      <c r="G397" s="73" t="s">
        <v>28</v>
      </c>
      <c r="H397" s="33">
        <v>1.9400000000000001E-2</v>
      </c>
      <c r="I397" s="62">
        <v>1.9400000000000001E-2</v>
      </c>
      <c r="J397" s="33">
        <f t="shared" ref="J397:J400" si="110">K397*(1-$M$14)</f>
        <v>395.61799999999999</v>
      </c>
      <c r="K397" s="74">
        <v>520.54999999999995</v>
      </c>
      <c r="L397" s="70">
        <f t="shared" si="100"/>
        <v>7.67</v>
      </c>
      <c r="O397" s="72"/>
    </row>
    <row r="398" spans="1:15">
      <c r="A398" s="73" t="s">
        <v>29</v>
      </c>
      <c r="B398" s="73" t="s">
        <v>336</v>
      </c>
      <c r="C398" s="73" t="s">
        <v>25</v>
      </c>
      <c r="D398" s="73" t="s">
        <v>337</v>
      </c>
      <c r="E398" s="296" t="s">
        <v>32</v>
      </c>
      <c r="F398" s="296"/>
      <c r="G398" s="73" t="s">
        <v>22</v>
      </c>
      <c r="H398" s="33">
        <f t="shared" ref="H398:H399" si="111">I398</f>
        <v>0.63400000000000001</v>
      </c>
      <c r="I398" s="62">
        <v>0.63400000000000001</v>
      </c>
      <c r="J398" s="64">
        <f t="shared" si="110"/>
        <v>10.647600000000001</v>
      </c>
      <c r="K398" s="74">
        <v>14.01</v>
      </c>
      <c r="L398" s="70">
        <f t="shared" si="100"/>
        <v>6.75</v>
      </c>
      <c r="O398" s="72"/>
    </row>
    <row r="399" spans="1:15">
      <c r="A399" s="73" t="s">
        <v>29</v>
      </c>
      <c r="B399" s="73" t="s">
        <v>55</v>
      </c>
      <c r="C399" s="73" t="s">
        <v>25</v>
      </c>
      <c r="D399" s="73" t="s">
        <v>56</v>
      </c>
      <c r="E399" s="296" t="s">
        <v>32</v>
      </c>
      <c r="F399" s="296"/>
      <c r="G399" s="73" t="s">
        <v>22</v>
      </c>
      <c r="H399" s="33">
        <f t="shared" si="111"/>
        <v>0.63400000000000001</v>
      </c>
      <c r="I399" s="62">
        <v>0.63400000000000001</v>
      </c>
      <c r="J399" s="64">
        <f t="shared" si="110"/>
        <v>13.634400000000001</v>
      </c>
      <c r="K399" s="74">
        <v>17.940000000000001</v>
      </c>
      <c r="L399" s="70">
        <f t="shared" si="100"/>
        <v>8.64</v>
      </c>
      <c r="O399" s="72"/>
    </row>
    <row r="400" spans="1:15" ht="26.25" thickBot="1">
      <c r="A400" s="73" t="s">
        <v>21</v>
      </c>
      <c r="B400" s="73" t="s">
        <v>443</v>
      </c>
      <c r="C400" s="73" t="s">
        <v>25</v>
      </c>
      <c r="D400" s="73" t="s">
        <v>444</v>
      </c>
      <c r="E400" s="296" t="s">
        <v>90</v>
      </c>
      <c r="F400" s="296"/>
      <c r="G400" s="73" t="s">
        <v>20</v>
      </c>
      <c r="H400" s="33">
        <v>1</v>
      </c>
      <c r="I400" s="62">
        <v>1</v>
      </c>
      <c r="J400" s="33">
        <f t="shared" si="110"/>
        <v>981.82119999999998</v>
      </c>
      <c r="K400" s="74">
        <v>1291.8699999999999</v>
      </c>
      <c r="L400" s="70">
        <f t="shared" si="100"/>
        <v>981.82</v>
      </c>
      <c r="O400" s="72"/>
    </row>
    <row r="401" spans="1:15" ht="13.5" thickTop="1">
      <c r="A401" s="32"/>
      <c r="B401" s="32"/>
      <c r="C401" s="32"/>
      <c r="D401" s="32"/>
      <c r="E401" s="32"/>
      <c r="F401" s="32"/>
      <c r="G401" s="32"/>
      <c r="H401" s="32"/>
      <c r="I401" s="59"/>
      <c r="J401" s="32"/>
      <c r="K401" s="59"/>
      <c r="L401" s="32"/>
      <c r="O401" s="72"/>
    </row>
    <row r="402" spans="1:15">
      <c r="A402" s="65" t="s">
        <v>445</v>
      </c>
      <c r="B402" s="65" t="s">
        <v>9</v>
      </c>
      <c r="C402" s="65" t="s">
        <v>10</v>
      </c>
      <c r="D402" s="65" t="s">
        <v>11</v>
      </c>
      <c r="E402" s="294" t="s">
        <v>12</v>
      </c>
      <c r="F402" s="294"/>
      <c r="G402" s="65" t="s">
        <v>13</v>
      </c>
      <c r="H402" s="65" t="s">
        <v>14</v>
      </c>
      <c r="I402" s="66" t="s">
        <v>14</v>
      </c>
      <c r="J402" s="65" t="s">
        <v>15</v>
      </c>
      <c r="K402" s="66" t="s">
        <v>15</v>
      </c>
      <c r="L402" s="65" t="s">
        <v>16</v>
      </c>
      <c r="O402" s="72"/>
    </row>
    <row r="403" spans="1:15" ht="25.5">
      <c r="A403" s="67" t="s">
        <v>17</v>
      </c>
      <c r="B403" s="67" t="s">
        <v>446</v>
      </c>
      <c r="C403" s="67" t="s">
        <v>25</v>
      </c>
      <c r="D403" s="67" t="s">
        <v>447</v>
      </c>
      <c r="E403" s="295" t="s">
        <v>335</v>
      </c>
      <c r="F403" s="295"/>
      <c r="G403" s="67" t="s">
        <v>20</v>
      </c>
      <c r="H403" s="68">
        <v>1</v>
      </c>
      <c r="I403" s="69">
        <v>1</v>
      </c>
      <c r="J403" s="70">
        <f>SUM(L404:L407)</f>
        <v>8.82</v>
      </c>
      <c r="K403" s="71">
        <v>11.61</v>
      </c>
      <c r="L403" s="70">
        <f t="shared" ref="L403:L459" si="112">ROUND(H403*J403,2)</f>
        <v>8.82</v>
      </c>
      <c r="O403" s="72"/>
    </row>
    <row r="404" spans="1:15">
      <c r="A404" s="73" t="s">
        <v>29</v>
      </c>
      <c r="B404" s="73" t="s">
        <v>55</v>
      </c>
      <c r="C404" s="73" t="s">
        <v>25</v>
      </c>
      <c r="D404" s="73" t="s">
        <v>56</v>
      </c>
      <c r="E404" s="296" t="s">
        <v>32</v>
      </c>
      <c r="F404" s="296"/>
      <c r="G404" s="73" t="s">
        <v>22</v>
      </c>
      <c r="H404" s="33">
        <f t="shared" ref="H404:H405" si="113">I404</f>
        <v>3.5200000000000002E-2</v>
      </c>
      <c r="I404" s="62">
        <v>3.5200000000000002E-2</v>
      </c>
      <c r="J404" s="64">
        <f t="shared" ref="J404:J407" si="114">K404*(1-$M$14)</f>
        <v>13.634400000000001</v>
      </c>
      <c r="K404" s="74">
        <v>17.940000000000001</v>
      </c>
      <c r="L404" s="70">
        <f t="shared" si="112"/>
        <v>0.48</v>
      </c>
      <c r="O404" s="72"/>
    </row>
    <row r="405" spans="1:15">
      <c r="A405" s="73" t="s">
        <v>29</v>
      </c>
      <c r="B405" s="73" t="s">
        <v>336</v>
      </c>
      <c r="C405" s="73" t="s">
        <v>25</v>
      </c>
      <c r="D405" s="73" t="s">
        <v>337</v>
      </c>
      <c r="E405" s="296" t="s">
        <v>32</v>
      </c>
      <c r="F405" s="296"/>
      <c r="G405" s="73" t="s">
        <v>22</v>
      </c>
      <c r="H405" s="33">
        <f t="shared" si="113"/>
        <v>3.5200000000000002E-2</v>
      </c>
      <c r="I405" s="62">
        <v>3.5200000000000002E-2</v>
      </c>
      <c r="J405" s="64">
        <f t="shared" si="114"/>
        <v>10.647600000000001</v>
      </c>
      <c r="K405" s="74">
        <v>14.01</v>
      </c>
      <c r="L405" s="70">
        <f t="shared" si="112"/>
        <v>0.37</v>
      </c>
      <c r="O405" s="72"/>
    </row>
    <row r="406" spans="1:15">
      <c r="A406" s="73" t="s">
        <v>21</v>
      </c>
      <c r="B406" s="73" t="s">
        <v>448</v>
      </c>
      <c r="C406" s="73" t="s">
        <v>25</v>
      </c>
      <c r="D406" s="73" t="s">
        <v>449</v>
      </c>
      <c r="E406" s="296" t="s">
        <v>90</v>
      </c>
      <c r="F406" s="296"/>
      <c r="G406" s="73" t="s">
        <v>20</v>
      </c>
      <c r="H406" s="33">
        <v>1</v>
      </c>
      <c r="I406" s="62">
        <v>1</v>
      </c>
      <c r="J406" s="33">
        <f t="shared" si="114"/>
        <v>7.2124000000000006</v>
      </c>
      <c r="K406" s="74">
        <v>9.49</v>
      </c>
      <c r="L406" s="70">
        <f t="shared" si="112"/>
        <v>7.21</v>
      </c>
      <c r="O406" s="72"/>
    </row>
    <row r="407" spans="1:15" ht="26.25" thickBot="1">
      <c r="A407" s="73" t="s">
        <v>21</v>
      </c>
      <c r="B407" s="73" t="s">
        <v>450</v>
      </c>
      <c r="C407" s="73" t="s">
        <v>25</v>
      </c>
      <c r="D407" s="73" t="s">
        <v>451</v>
      </c>
      <c r="E407" s="296" t="s">
        <v>90</v>
      </c>
      <c r="F407" s="296"/>
      <c r="G407" s="73" t="s">
        <v>20</v>
      </c>
      <c r="H407" s="33">
        <v>1</v>
      </c>
      <c r="I407" s="62">
        <v>1</v>
      </c>
      <c r="J407" s="33">
        <f t="shared" si="114"/>
        <v>0.76</v>
      </c>
      <c r="K407" s="74">
        <v>1</v>
      </c>
      <c r="L407" s="70">
        <f t="shared" si="112"/>
        <v>0.76</v>
      </c>
      <c r="O407" s="72"/>
    </row>
    <row r="408" spans="1:15" ht="13.5" thickTop="1">
      <c r="A408" s="32"/>
      <c r="B408" s="32"/>
      <c r="C408" s="32"/>
      <c r="D408" s="32"/>
      <c r="E408" s="32"/>
      <c r="F408" s="32"/>
      <c r="G408" s="32"/>
      <c r="H408" s="32"/>
      <c r="I408" s="59"/>
      <c r="J408" s="32"/>
      <c r="K408" s="59"/>
      <c r="L408" s="32"/>
      <c r="O408" s="72"/>
    </row>
    <row r="409" spans="1:15">
      <c r="A409" s="65" t="s">
        <v>452</v>
      </c>
      <c r="B409" s="65" t="s">
        <v>9</v>
      </c>
      <c r="C409" s="65" t="s">
        <v>10</v>
      </c>
      <c r="D409" s="65" t="s">
        <v>11</v>
      </c>
      <c r="E409" s="294" t="s">
        <v>12</v>
      </c>
      <c r="F409" s="294"/>
      <c r="G409" s="65" t="s">
        <v>13</v>
      </c>
      <c r="H409" s="65" t="s">
        <v>14</v>
      </c>
      <c r="I409" s="66" t="s">
        <v>14</v>
      </c>
      <c r="J409" s="65" t="s">
        <v>15</v>
      </c>
      <c r="K409" s="66" t="s">
        <v>15</v>
      </c>
      <c r="L409" s="65" t="s">
        <v>16</v>
      </c>
      <c r="O409" s="72"/>
    </row>
    <row r="410" spans="1:15" ht="25.5">
      <c r="A410" s="67" t="s">
        <v>17</v>
      </c>
      <c r="B410" s="67" t="s">
        <v>453</v>
      </c>
      <c r="C410" s="67" t="s">
        <v>25</v>
      </c>
      <c r="D410" s="67" t="s">
        <v>454</v>
      </c>
      <c r="E410" s="295" t="s">
        <v>335</v>
      </c>
      <c r="F410" s="295"/>
      <c r="G410" s="67" t="s">
        <v>20</v>
      </c>
      <c r="H410" s="68">
        <v>1</v>
      </c>
      <c r="I410" s="69">
        <v>1</v>
      </c>
      <c r="J410" s="70">
        <f>SUM(L411:L414)</f>
        <v>9.1199999999999992</v>
      </c>
      <c r="K410" s="71">
        <v>12</v>
      </c>
      <c r="L410" s="70">
        <f t="shared" si="112"/>
        <v>9.1199999999999992</v>
      </c>
      <c r="O410" s="72"/>
    </row>
    <row r="411" spans="1:15">
      <c r="A411" s="73" t="s">
        <v>29</v>
      </c>
      <c r="B411" s="73" t="s">
        <v>55</v>
      </c>
      <c r="C411" s="73" t="s">
        <v>25</v>
      </c>
      <c r="D411" s="73" t="s">
        <v>56</v>
      </c>
      <c r="E411" s="296" t="s">
        <v>32</v>
      </c>
      <c r="F411" s="296"/>
      <c r="G411" s="73" t="s">
        <v>22</v>
      </c>
      <c r="H411" s="33">
        <f t="shared" ref="H411:H412" si="115">I411</f>
        <v>4.7300000000000002E-2</v>
      </c>
      <c r="I411" s="62">
        <v>4.7300000000000002E-2</v>
      </c>
      <c r="J411" s="64">
        <f t="shared" ref="J411:J414" si="116">K411*(1-$M$14)</f>
        <v>13.634400000000001</v>
      </c>
      <c r="K411" s="74">
        <v>17.940000000000001</v>
      </c>
      <c r="L411" s="70">
        <f t="shared" si="112"/>
        <v>0.64</v>
      </c>
      <c r="O411" s="72"/>
    </row>
    <row r="412" spans="1:15">
      <c r="A412" s="73" t="s">
        <v>29</v>
      </c>
      <c r="B412" s="73" t="s">
        <v>336</v>
      </c>
      <c r="C412" s="73" t="s">
        <v>25</v>
      </c>
      <c r="D412" s="73" t="s">
        <v>337</v>
      </c>
      <c r="E412" s="296" t="s">
        <v>32</v>
      </c>
      <c r="F412" s="296"/>
      <c r="G412" s="73" t="s">
        <v>22</v>
      </c>
      <c r="H412" s="33">
        <f t="shared" si="115"/>
        <v>4.7600000000000003E-2</v>
      </c>
      <c r="I412" s="62">
        <v>4.7600000000000003E-2</v>
      </c>
      <c r="J412" s="64">
        <f t="shared" si="116"/>
        <v>10.647600000000001</v>
      </c>
      <c r="K412" s="74">
        <v>14.01</v>
      </c>
      <c r="L412" s="70">
        <f t="shared" si="112"/>
        <v>0.51</v>
      </c>
      <c r="O412" s="72"/>
    </row>
    <row r="413" spans="1:15">
      <c r="A413" s="73" t="s">
        <v>21</v>
      </c>
      <c r="B413" s="73" t="s">
        <v>448</v>
      </c>
      <c r="C413" s="73" t="s">
        <v>25</v>
      </c>
      <c r="D413" s="73" t="s">
        <v>449</v>
      </c>
      <c r="E413" s="296" t="s">
        <v>90</v>
      </c>
      <c r="F413" s="296"/>
      <c r="G413" s="73" t="s">
        <v>20</v>
      </c>
      <c r="H413" s="33">
        <v>1</v>
      </c>
      <c r="I413" s="62">
        <v>1</v>
      </c>
      <c r="J413" s="33">
        <f t="shared" si="116"/>
        <v>7.2124000000000006</v>
      </c>
      <c r="K413" s="74">
        <v>9.49</v>
      </c>
      <c r="L413" s="70">
        <f t="shared" si="112"/>
        <v>7.21</v>
      </c>
      <c r="O413" s="72"/>
    </row>
    <row r="414" spans="1:15" ht="26.25" thickBot="1">
      <c r="A414" s="73" t="s">
        <v>21</v>
      </c>
      <c r="B414" s="73" t="s">
        <v>450</v>
      </c>
      <c r="C414" s="73" t="s">
        <v>25</v>
      </c>
      <c r="D414" s="73" t="s">
        <v>451</v>
      </c>
      <c r="E414" s="296" t="s">
        <v>90</v>
      </c>
      <c r="F414" s="296"/>
      <c r="G414" s="73" t="s">
        <v>20</v>
      </c>
      <c r="H414" s="33">
        <v>1</v>
      </c>
      <c r="I414" s="62">
        <v>1</v>
      </c>
      <c r="J414" s="33">
        <f t="shared" si="116"/>
        <v>0.76</v>
      </c>
      <c r="K414" s="74">
        <v>1</v>
      </c>
      <c r="L414" s="70">
        <f t="shared" si="112"/>
        <v>0.76</v>
      </c>
      <c r="O414" s="72"/>
    </row>
    <row r="415" spans="1:15" ht="13.5" thickTop="1">
      <c r="A415" s="32"/>
      <c r="B415" s="32"/>
      <c r="C415" s="32"/>
      <c r="D415" s="32"/>
      <c r="E415" s="32"/>
      <c r="F415" s="32"/>
      <c r="G415" s="32"/>
      <c r="H415" s="32"/>
      <c r="I415" s="59"/>
      <c r="J415" s="32"/>
      <c r="K415" s="59"/>
      <c r="L415" s="32"/>
      <c r="O415" s="72"/>
    </row>
    <row r="416" spans="1:15">
      <c r="A416" s="65" t="s">
        <v>455</v>
      </c>
      <c r="B416" s="65" t="s">
        <v>9</v>
      </c>
      <c r="C416" s="65" t="s">
        <v>10</v>
      </c>
      <c r="D416" s="65" t="s">
        <v>11</v>
      </c>
      <c r="E416" s="294" t="s">
        <v>12</v>
      </c>
      <c r="F416" s="294"/>
      <c r="G416" s="65" t="s">
        <v>13</v>
      </c>
      <c r="H416" s="65" t="s">
        <v>14</v>
      </c>
      <c r="I416" s="66" t="s">
        <v>14</v>
      </c>
      <c r="J416" s="65" t="s">
        <v>15</v>
      </c>
      <c r="K416" s="66" t="s">
        <v>15</v>
      </c>
      <c r="L416" s="65" t="s">
        <v>16</v>
      </c>
      <c r="O416" s="72"/>
    </row>
    <row r="417" spans="1:15" ht="25.5">
      <c r="A417" s="67" t="s">
        <v>17</v>
      </c>
      <c r="B417" s="67" t="s">
        <v>456</v>
      </c>
      <c r="C417" s="67" t="s">
        <v>25</v>
      </c>
      <c r="D417" s="67" t="s">
        <v>457</v>
      </c>
      <c r="E417" s="295" t="s">
        <v>335</v>
      </c>
      <c r="F417" s="295"/>
      <c r="G417" s="67" t="s">
        <v>20</v>
      </c>
      <c r="H417" s="68">
        <v>1</v>
      </c>
      <c r="I417" s="69">
        <v>1</v>
      </c>
      <c r="J417" s="70">
        <f>SUM(L418:L421)</f>
        <v>9.8000000000000007</v>
      </c>
      <c r="K417" s="71">
        <v>12.89</v>
      </c>
      <c r="L417" s="70">
        <f t="shared" si="112"/>
        <v>9.8000000000000007</v>
      </c>
      <c r="O417" s="72"/>
    </row>
    <row r="418" spans="1:15">
      <c r="A418" s="73" t="s">
        <v>29</v>
      </c>
      <c r="B418" s="73" t="s">
        <v>336</v>
      </c>
      <c r="C418" s="73" t="s">
        <v>25</v>
      </c>
      <c r="D418" s="73" t="s">
        <v>337</v>
      </c>
      <c r="E418" s="296" t="s">
        <v>32</v>
      </c>
      <c r="F418" s="296"/>
      <c r="G418" s="73" t="s">
        <v>22</v>
      </c>
      <c r="H418" s="33">
        <f t="shared" ref="H418:H419" si="117">I418</f>
        <v>6.6000000000000003E-2</v>
      </c>
      <c r="I418" s="62">
        <v>6.6000000000000003E-2</v>
      </c>
      <c r="J418" s="64">
        <f t="shared" ref="J418:J421" si="118">K418*(1-$M$14)</f>
        <v>10.647600000000001</v>
      </c>
      <c r="K418" s="74">
        <v>14.01</v>
      </c>
      <c r="L418" s="70">
        <f t="shared" si="112"/>
        <v>0.7</v>
      </c>
      <c r="O418" s="72"/>
    </row>
    <row r="419" spans="1:15">
      <c r="A419" s="73" t="s">
        <v>29</v>
      </c>
      <c r="B419" s="73" t="s">
        <v>55</v>
      </c>
      <c r="C419" s="73" t="s">
        <v>25</v>
      </c>
      <c r="D419" s="73" t="s">
        <v>56</v>
      </c>
      <c r="E419" s="296" t="s">
        <v>32</v>
      </c>
      <c r="F419" s="296"/>
      <c r="G419" s="73" t="s">
        <v>22</v>
      </c>
      <c r="H419" s="33">
        <f t="shared" si="117"/>
        <v>6.6299999999999998E-2</v>
      </c>
      <c r="I419" s="62">
        <v>6.6299999999999998E-2</v>
      </c>
      <c r="J419" s="64">
        <f t="shared" si="118"/>
        <v>13.634400000000001</v>
      </c>
      <c r="K419" s="74">
        <v>17.940000000000001</v>
      </c>
      <c r="L419" s="70">
        <f t="shared" si="112"/>
        <v>0.9</v>
      </c>
      <c r="O419" s="72"/>
    </row>
    <row r="420" spans="1:15">
      <c r="A420" s="73" t="s">
        <v>21</v>
      </c>
      <c r="B420" s="73" t="s">
        <v>448</v>
      </c>
      <c r="C420" s="73" t="s">
        <v>25</v>
      </c>
      <c r="D420" s="73" t="s">
        <v>449</v>
      </c>
      <c r="E420" s="296" t="s">
        <v>90</v>
      </c>
      <c r="F420" s="296"/>
      <c r="G420" s="73" t="s">
        <v>20</v>
      </c>
      <c r="H420" s="33">
        <v>1</v>
      </c>
      <c r="I420" s="62">
        <v>1</v>
      </c>
      <c r="J420" s="33">
        <f t="shared" si="118"/>
        <v>7.2124000000000006</v>
      </c>
      <c r="K420" s="74">
        <v>9.49</v>
      </c>
      <c r="L420" s="70">
        <f t="shared" si="112"/>
        <v>7.21</v>
      </c>
      <c r="O420" s="72"/>
    </row>
    <row r="421" spans="1:15" ht="26.25" thickBot="1">
      <c r="A421" s="73" t="s">
        <v>21</v>
      </c>
      <c r="B421" s="73" t="s">
        <v>458</v>
      </c>
      <c r="C421" s="73" t="s">
        <v>25</v>
      </c>
      <c r="D421" s="73" t="s">
        <v>459</v>
      </c>
      <c r="E421" s="296" t="s">
        <v>90</v>
      </c>
      <c r="F421" s="296"/>
      <c r="G421" s="73" t="s">
        <v>20</v>
      </c>
      <c r="H421" s="33">
        <v>1</v>
      </c>
      <c r="I421" s="62">
        <v>1</v>
      </c>
      <c r="J421" s="33">
        <f t="shared" si="118"/>
        <v>0.9880000000000001</v>
      </c>
      <c r="K421" s="74">
        <v>1.3</v>
      </c>
      <c r="L421" s="70">
        <f t="shared" si="112"/>
        <v>0.99</v>
      </c>
      <c r="O421" s="72"/>
    </row>
    <row r="422" spans="1:15" ht="13.5" thickTop="1">
      <c r="A422" s="32"/>
      <c r="B422" s="32"/>
      <c r="C422" s="32"/>
      <c r="D422" s="32"/>
      <c r="E422" s="32"/>
      <c r="F422" s="32"/>
      <c r="G422" s="32"/>
      <c r="H422" s="32"/>
      <c r="I422" s="59"/>
      <c r="J422" s="32"/>
      <c r="K422" s="59"/>
      <c r="L422" s="32"/>
      <c r="O422" s="72"/>
    </row>
    <row r="423" spans="1:15">
      <c r="A423" s="65" t="s">
        <v>460</v>
      </c>
      <c r="B423" s="65" t="s">
        <v>9</v>
      </c>
      <c r="C423" s="65" t="s">
        <v>10</v>
      </c>
      <c r="D423" s="65" t="s">
        <v>11</v>
      </c>
      <c r="E423" s="294" t="s">
        <v>12</v>
      </c>
      <c r="F423" s="294"/>
      <c r="G423" s="65" t="s">
        <v>13</v>
      </c>
      <c r="H423" s="65" t="s">
        <v>14</v>
      </c>
      <c r="I423" s="66" t="s">
        <v>14</v>
      </c>
      <c r="J423" s="65" t="s">
        <v>15</v>
      </c>
      <c r="K423" s="66" t="s">
        <v>15</v>
      </c>
      <c r="L423" s="65" t="s">
        <v>16</v>
      </c>
      <c r="O423" s="72"/>
    </row>
    <row r="424" spans="1:15" ht="25.5">
      <c r="A424" s="67" t="s">
        <v>17</v>
      </c>
      <c r="B424" s="67" t="s">
        <v>461</v>
      </c>
      <c r="C424" s="67" t="s">
        <v>25</v>
      </c>
      <c r="D424" s="67" t="s">
        <v>462</v>
      </c>
      <c r="E424" s="295" t="s">
        <v>335</v>
      </c>
      <c r="F424" s="295"/>
      <c r="G424" s="67" t="s">
        <v>20</v>
      </c>
      <c r="H424" s="68">
        <v>1</v>
      </c>
      <c r="I424" s="69">
        <v>1</v>
      </c>
      <c r="J424" s="70">
        <f>SUM(L425:L428)</f>
        <v>9.8000000000000007</v>
      </c>
      <c r="K424" s="71">
        <v>12.89</v>
      </c>
      <c r="L424" s="70">
        <f t="shared" si="112"/>
        <v>9.8000000000000007</v>
      </c>
      <c r="O424" s="72"/>
    </row>
    <row r="425" spans="1:15">
      <c r="A425" s="73" t="s">
        <v>29</v>
      </c>
      <c r="B425" s="73" t="s">
        <v>336</v>
      </c>
      <c r="C425" s="73" t="s">
        <v>25</v>
      </c>
      <c r="D425" s="73" t="s">
        <v>337</v>
      </c>
      <c r="E425" s="296" t="s">
        <v>32</v>
      </c>
      <c r="F425" s="296"/>
      <c r="G425" s="73" t="s">
        <v>22</v>
      </c>
      <c r="H425" s="33">
        <f t="shared" ref="H425:H426" si="119">I425</f>
        <v>6.6000000000000003E-2</v>
      </c>
      <c r="I425" s="62">
        <v>6.6000000000000003E-2</v>
      </c>
      <c r="J425" s="64">
        <f t="shared" ref="J425:J428" si="120">K425*(1-$M$14)</f>
        <v>10.647600000000001</v>
      </c>
      <c r="K425" s="74">
        <v>14.01</v>
      </c>
      <c r="L425" s="70">
        <f t="shared" si="112"/>
        <v>0.7</v>
      </c>
      <c r="O425" s="72"/>
    </row>
    <row r="426" spans="1:15">
      <c r="A426" s="73" t="s">
        <v>29</v>
      </c>
      <c r="B426" s="73" t="s">
        <v>55</v>
      </c>
      <c r="C426" s="73" t="s">
        <v>25</v>
      </c>
      <c r="D426" s="73" t="s">
        <v>56</v>
      </c>
      <c r="E426" s="296" t="s">
        <v>32</v>
      </c>
      <c r="F426" s="296"/>
      <c r="G426" s="73" t="s">
        <v>22</v>
      </c>
      <c r="H426" s="33">
        <f t="shared" si="119"/>
        <v>6.6299999999999998E-2</v>
      </c>
      <c r="I426" s="62">
        <v>6.6299999999999998E-2</v>
      </c>
      <c r="J426" s="64">
        <f t="shared" si="120"/>
        <v>13.634400000000001</v>
      </c>
      <c r="K426" s="74">
        <v>17.940000000000001</v>
      </c>
      <c r="L426" s="70">
        <f t="shared" si="112"/>
        <v>0.9</v>
      </c>
      <c r="O426" s="72"/>
    </row>
    <row r="427" spans="1:15">
      <c r="A427" s="73" t="s">
        <v>21</v>
      </c>
      <c r="B427" s="73" t="s">
        <v>448</v>
      </c>
      <c r="C427" s="73" t="s">
        <v>25</v>
      </c>
      <c r="D427" s="73" t="s">
        <v>449</v>
      </c>
      <c r="E427" s="296" t="s">
        <v>90</v>
      </c>
      <c r="F427" s="296"/>
      <c r="G427" s="73" t="s">
        <v>20</v>
      </c>
      <c r="H427" s="33">
        <v>1</v>
      </c>
      <c r="I427" s="62">
        <v>1</v>
      </c>
      <c r="J427" s="33">
        <f t="shared" si="120"/>
        <v>7.2124000000000006</v>
      </c>
      <c r="K427" s="74">
        <v>9.49</v>
      </c>
      <c r="L427" s="70">
        <f t="shared" si="112"/>
        <v>7.21</v>
      </c>
      <c r="O427" s="72"/>
    </row>
    <row r="428" spans="1:15" ht="26.25" thickBot="1">
      <c r="A428" s="73" t="s">
        <v>21</v>
      </c>
      <c r="B428" s="73" t="s">
        <v>458</v>
      </c>
      <c r="C428" s="73" t="s">
        <v>25</v>
      </c>
      <c r="D428" s="73" t="s">
        <v>459</v>
      </c>
      <c r="E428" s="296" t="s">
        <v>90</v>
      </c>
      <c r="F428" s="296"/>
      <c r="G428" s="73" t="s">
        <v>20</v>
      </c>
      <c r="H428" s="33">
        <v>1</v>
      </c>
      <c r="I428" s="62">
        <v>1</v>
      </c>
      <c r="J428" s="33">
        <f t="shared" si="120"/>
        <v>0.9880000000000001</v>
      </c>
      <c r="K428" s="74">
        <v>1.3</v>
      </c>
      <c r="L428" s="70">
        <f t="shared" si="112"/>
        <v>0.99</v>
      </c>
      <c r="O428" s="72"/>
    </row>
    <row r="429" spans="1:15" ht="13.5" thickTop="1">
      <c r="A429" s="32"/>
      <c r="B429" s="32"/>
      <c r="C429" s="32"/>
      <c r="D429" s="32"/>
      <c r="E429" s="32"/>
      <c r="F429" s="32"/>
      <c r="G429" s="32"/>
      <c r="H429" s="32"/>
      <c r="I429" s="59"/>
      <c r="J429" s="32"/>
      <c r="K429" s="59"/>
      <c r="L429" s="32"/>
      <c r="O429" s="72"/>
    </row>
    <row r="430" spans="1:15">
      <c r="A430" s="65" t="s">
        <v>463</v>
      </c>
      <c r="B430" s="65" t="s">
        <v>9</v>
      </c>
      <c r="C430" s="65" t="s">
        <v>10</v>
      </c>
      <c r="D430" s="65" t="s">
        <v>11</v>
      </c>
      <c r="E430" s="294" t="s">
        <v>12</v>
      </c>
      <c r="F430" s="294"/>
      <c r="G430" s="65" t="s">
        <v>13</v>
      </c>
      <c r="H430" s="65" t="s">
        <v>14</v>
      </c>
      <c r="I430" s="66" t="s">
        <v>14</v>
      </c>
      <c r="J430" s="65" t="s">
        <v>15</v>
      </c>
      <c r="K430" s="66" t="s">
        <v>15</v>
      </c>
      <c r="L430" s="65" t="s">
        <v>16</v>
      </c>
      <c r="O430" s="72"/>
    </row>
    <row r="431" spans="1:15" ht="25.5">
      <c r="A431" s="67" t="s">
        <v>17</v>
      </c>
      <c r="B431" s="67" t="s">
        <v>464</v>
      </c>
      <c r="C431" s="67" t="s">
        <v>25</v>
      </c>
      <c r="D431" s="67" t="s">
        <v>465</v>
      </c>
      <c r="E431" s="295" t="s">
        <v>335</v>
      </c>
      <c r="F431" s="295"/>
      <c r="G431" s="67" t="s">
        <v>20</v>
      </c>
      <c r="H431" s="68">
        <v>1</v>
      </c>
      <c r="I431" s="69">
        <v>1</v>
      </c>
      <c r="J431" s="70">
        <f>SUM(L432:L435)</f>
        <v>10.6</v>
      </c>
      <c r="K431" s="71">
        <v>13.95</v>
      </c>
      <c r="L431" s="70">
        <f t="shared" si="112"/>
        <v>10.6</v>
      </c>
      <c r="O431" s="72"/>
    </row>
    <row r="432" spans="1:15">
      <c r="A432" s="73" t="s">
        <v>29</v>
      </c>
      <c r="B432" s="73" t="s">
        <v>55</v>
      </c>
      <c r="C432" s="73" t="s">
        <v>25</v>
      </c>
      <c r="D432" s="73" t="s">
        <v>56</v>
      </c>
      <c r="E432" s="296" t="s">
        <v>32</v>
      </c>
      <c r="F432" s="296"/>
      <c r="G432" s="73" t="s">
        <v>22</v>
      </c>
      <c r="H432" s="33">
        <f t="shared" ref="H432:H433" si="121">I432</f>
        <v>0.09</v>
      </c>
      <c r="I432" s="62">
        <v>0.09</v>
      </c>
      <c r="J432" s="64">
        <f t="shared" ref="J432:J435" si="122">K432*(1-$M$14)</f>
        <v>13.634400000000001</v>
      </c>
      <c r="K432" s="74">
        <v>17.940000000000001</v>
      </c>
      <c r="L432" s="70">
        <f t="shared" si="112"/>
        <v>1.23</v>
      </c>
      <c r="O432" s="72"/>
    </row>
    <row r="433" spans="1:15">
      <c r="A433" s="73" t="s">
        <v>29</v>
      </c>
      <c r="B433" s="73" t="s">
        <v>336</v>
      </c>
      <c r="C433" s="73" t="s">
        <v>25</v>
      </c>
      <c r="D433" s="73" t="s">
        <v>337</v>
      </c>
      <c r="E433" s="296" t="s">
        <v>32</v>
      </c>
      <c r="F433" s="296"/>
      <c r="G433" s="73" t="s">
        <v>22</v>
      </c>
      <c r="H433" s="33">
        <f t="shared" si="121"/>
        <v>9.0999999999999998E-2</v>
      </c>
      <c r="I433" s="62">
        <v>9.0999999999999998E-2</v>
      </c>
      <c r="J433" s="64">
        <f t="shared" si="122"/>
        <v>10.647600000000001</v>
      </c>
      <c r="K433" s="74">
        <v>14.01</v>
      </c>
      <c r="L433" s="70">
        <f t="shared" si="112"/>
        <v>0.97</v>
      </c>
      <c r="O433" s="72"/>
    </row>
    <row r="434" spans="1:15">
      <c r="A434" s="73" t="s">
        <v>21</v>
      </c>
      <c r="B434" s="73" t="s">
        <v>448</v>
      </c>
      <c r="C434" s="73" t="s">
        <v>25</v>
      </c>
      <c r="D434" s="73" t="s">
        <v>449</v>
      </c>
      <c r="E434" s="296" t="s">
        <v>90</v>
      </c>
      <c r="F434" s="296"/>
      <c r="G434" s="73" t="s">
        <v>20</v>
      </c>
      <c r="H434" s="33">
        <v>1</v>
      </c>
      <c r="I434" s="62">
        <v>1</v>
      </c>
      <c r="J434" s="33">
        <f t="shared" si="122"/>
        <v>7.2124000000000006</v>
      </c>
      <c r="K434" s="74">
        <v>9.49</v>
      </c>
      <c r="L434" s="70">
        <f t="shared" si="112"/>
        <v>7.21</v>
      </c>
      <c r="O434" s="72"/>
    </row>
    <row r="435" spans="1:15" ht="26.25" thickBot="1">
      <c r="A435" s="73" t="s">
        <v>21</v>
      </c>
      <c r="B435" s="73" t="s">
        <v>466</v>
      </c>
      <c r="C435" s="73" t="s">
        <v>25</v>
      </c>
      <c r="D435" s="73" t="s">
        <v>467</v>
      </c>
      <c r="E435" s="296" t="s">
        <v>90</v>
      </c>
      <c r="F435" s="296"/>
      <c r="G435" s="73" t="s">
        <v>20</v>
      </c>
      <c r="H435" s="33">
        <v>1</v>
      </c>
      <c r="I435" s="62">
        <v>1</v>
      </c>
      <c r="J435" s="33">
        <f t="shared" si="122"/>
        <v>1.1856</v>
      </c>
      <c r="K435" s="74">
        <v>1.56</v>
      </c>
      <c r="L435" s="70">
        <f t="shared" si="112"/>
        <v>1.19</v>
      </c>
      <c r="O435" s="72"/>
    </row>
    <row r="436" spans="1:15" ht="13.5" thickTop="1">
      <c r="A436" s="32"/>
      <c r="B436" s="32"/>
      <c r="C436" s="32"/>
      <c r="D436" s="32"/>
      <c r="E436" s="32"/>
      <c r="F436" s="32"/>
      <c r="G436" s="32"/>
      <c r="H436" s="32"/>
      <c r="I436" s="59"/>
      <c r="J436" s="32"/>
      <c r="K436" s="59"/>
      <c r="L436" s="32"/>
      <c r="O436" s="72"/>
    </row>
    <row r="437" spans="1:15">
      <c r="A437" s="65" t="s">
        <v>468</v>
      </c>
      <c r="B437" s="65" t="s">
        <v>9</v>
      </c>
      <c r="C437" s="65" t="s">
        <v>10</v>
      </c>
      <c r="D437" s="65" t="s">
        <v>11</v>
      </c>
      <c r="E437" s="294" t="s">
        <v>12</v>
      </c>
      <c r="F437" s="294"/>
      <c r="G437" s="65" t="s">
        <v>13</v>
      </c>
      <c r="H437" s="65" t="s">
        <v>14</v>
      </c>
      <c r="I437" s="66" t="s">
        <v>14</v>
      </c>
      <c r="J437" s="65" t="s">
        <v>15</v>
      </c>
      <c r="K437" s="66" t="s">
        <v>15</v>
      </c>
      <c r="L437" s="65" t="s">
        <v>16</v>
      </c>
      <c r="O437" s="72"/>
    </row>
    <row r="438" spans="1:15" ht="25.5">
      <c r="A438" s="67" t="s">
        <v>17</v>
      </c>
      <c r="B438" s="67" t="s">
        <v>469</v>
      </c>
      <c r="C438" s="67" t="s">
        <v>25</v>
      </c>
      <c r="D438" s="67" t="s">
        <v>470</v>
      </c>
      <c r="E438" s="295" t="s">
        <v>335</v>
      </c>
      <c r="F438" s="295"/>
      <c r="G438" s="67" t="s">
        <v>20</v>
      </c>
      <c r="H438" s="68">
        <v>1</v>
      </c>
      <c r="I438" s="69">
        <v>1</v>
      </c>
      <c r="J438" s="70">
        <f>SUM(L439:L442)</f>
        <v>113.72999999999999</v>
      </c>
      <c r="K438" s="71">
        <v>149.63999999999999</v>
      </c>
      <c r="L438" s="70">
        <f t="shared" si="112"/>
        <v>113.73</v>
      </c>
      <c r="O438" s="72"/>
    </row>
    <row r="439" spans="1:15">
      <c r="A439" s="73" t="s">
        <v>29</v>
      </c>
      <c r="B439" s="73" t="s">
        <v>336</v>
      </c>
      <c r="C439" s="73" t="s">
        <v>25</v>
      </c>
      <c r="D439" s="73" t="s">
        <v>337</v>
      </c>
      <c r="E439" s="296" t="s">
        <v>32</v>
      </c>
      <c r="F439" s="296"/>
      <c r="G439" s="73" t="s">
        <v>22</v>
      </c>
      <c r="H439" s="33">
        <f t="shared" ref="H439:H440" si="123">I439</f>
        <v>0.78100000000000003</v>
      </c>
      <c r="I439" s="62">
        <v>0.78100000000000003</v>
      </c>
      <c r="J439" s="64">
        <f t="shared" ref="J439:J442" si="124">K439*(1-$M$14)</f>
        <v>10.647600000000001</v>
      </c>
      <c r="K439" s="74">
        <v>14.01</v>
      </c>
      <c r="L439" s="70">
        <f t="shared" si="112"/>
        <v>8.32</v>
      </c>
      <c r="O439" s="72"/>
    </row>
    <row r="440" spans="1:15">
      <c r="A440" s="73" t="s">
        <v>29</v>
      </c>
      <c r="B440" s="73" t="s">
        <v>55</v>
      </c>
      <c r="C440" s="73" t="s">
        <v>25</v>
      </c>
      <c r="D440" s="73" t="s">
        <v>56</v>
      </c>
      <c r="E440" s="296" t="s">
        <v>32</v>
      </c>
      <c r="F440" s="296"/>
      <c r="G440" s="73" t="s">
        <v>22</v>
      </c>
      <c r="H440" s="33">
        <f t="shared" si="123"/>
        <v>0.78300000000000003</v>
      </c>
      <c r="I440" s="62">
        <v>0.78300000000000003</v>
      </c>
      <c r="J440" s="64">
        <f t="shared" si="124"/>
        <v>13.634400000000001</v>
      </c>
      <c r="K440" s="74">
        <v>17.940000000000001</v>
      </c>
      <c r="L440" s="70">
        <f t="shared" si="112"/>
        <v>10.68</v>
      </c>
      <c r="O440" s="72"/>
    </row>
    <row r="441" spans="1:15">
      <c r="A441" s="73" t="s">
        <v>21</v>
      </c>
      <c r="B441" s="73" t="s">
        <v>471</v>
      </c>
      <c r="C441" s="73" t="s">
        <v>25</v>
      </c>
      <c r="D441" s="73" t="s">
        <v>472</v>
      </c>
      <c r="E441" s="296" t="s">
        <v>90</v>
      </c>
      <c r="F441" s="296"/>
      <c r="G441" s="73" t="s">
        <v>20</v>
      </c>
      <c r="H441" s="33">
        <v>1</v>
      </c>
      <c r="I441" s="62">
        <v>1</v>
      </c>
      <c r="J441" s="33">
        <f t="shared" si="124"/>
        <v>88.410799999999995</v>
      </c>
      <c r="K441" s="74">
        <v>116.33</v>
      </c>
      <c r="L441" s="70">
        <f t="shared" si="112"/>
        <v>88.41</v>
      </c>
      <c r="O441" s="72"/>
    </row>
    <row r="442" spans="1:15" ht="26.25" thickBot="1">
      <c r="A442" s="73" t="s">
        <v>21</v>
      </c>
      <c r="B442" s="73" t="s">
        <v>473</v>
      </c>
      <c r="C442" s="73" t="s">
        <v>25</v>
      </c>
      <c r="D442" s="73" t="s">
        <v>474</v>
      </c>
      <c r="E442" s="296" t="s">
        <v>90</v>
      </c>
      <c r="F442" s="296"/>
      <c r="G442" s="73" t="s">
        <v>20</v>
      </c>
      <c r="H442" s="33">
        <v>3</v>
      </c>
      <c r="I442" s="62">
        <v>3</v>
      </c>
      <c r="J442" s="33">
        <f t="shared" si="124"/>
        <v>2.1052</v>
      </c>
      <c r="K442" s="74">
        <v>2.77</v>
      </c>
      <c r="L442" s="70">
        <f t="shared" si="112"/>
        <v>6.32</v>
      </c>
      <c r="O442" s="72"/>
    </row>
    <row r="443" spans="1:15" ht="13.5" thickTop="1">
      <c r="A443" s="32"/>
      <c r="B443" s="32"/>
      <c r="C443" s="32"/>
      <c r="D443" s="32"/>
      <c r="E443" s="32"/>
      <c r="F443" s="32"/>
      <c r="G443" s="32"/>
      <c r="H443" s="32"/>
      <c r="I443" s="59"/>
      <c r="J443" s="32"/>
      <c r="K443" s="59"/>
      <c r="L443" s="32"/>
      <c r="O443" s="72"/>
    </row>
    <row r="444" spans="1:15">
      <c r="A444" s="65" t="s">
        <v>475</v>
      </c>
      <c r="B444" s="65" t="s">
        <v>9</v>
      </c>
      <c r="C444" s="65" t="s">
        <v>10</v>
      </c>
      <c r="D444" s="65" t="s">
        <v>11</v>
      </c>
      <c r="E444" s="294" t="s">
        <v>12</v>
      </c>
      <c r="F444" s="294"/>
      <c r="G444" s="65" t="s">
        <v>13</v>
      </c>
      <c r="H444" s="65" t="s">
        <v>14</v>
      </c>
      <c r="I444" s="66" t="s">
        <v>14</v>
      </c>
      <c r="J444" s="65" t="s">
        <v>15</v>
      </c>
      <c r="K444" s="66" t="s">
        <v>15</v>
      </c>
      <c r="L444" s="65" t="s">
        <v>16</v>
      </c>
      <c r="O444" s="72"/>
    </row>
    <row r="445" spans="1:15" ht="25.5">
      <c r="A445" s="67" t="s">
        <v>17</v>
      </c>
      <c r="B445" s="67" t="s">
        <v>476</v>
      </c>
      <c r="C445" s="67" t="s">
        <v>25</v>
      </c>
      <c r="D445" s="67" t="s">
        <v>477</v>
      </c>
      <c r="E445" s="295" t="s">
        <v>335</v>
      </c>
      <c r="F445" s="295"/>
      <c r="G445" s="67" t="s">
        <v>20</v>
      </c>
      <c r="H445" s="68">
        <v>1</v>
      </c>
      <c r="I445" s="69">
        <v>1</v>
      </c>
      <c r="J445" s="70">
        <f>SUM(L446:L449)</f>
        <v>491.27</v>
      </c>
      <c r="K445" s="71">
        <v>646.41</v>
      </c>
      <c r="L445" s="70">
        <f t="shared" si="112"/>
        <v>491.27</v>
      </c>
      <c r="O445" s="72"/>
    </row>
    <row r="446" spans="1:15">
      <c r="A446" s="73" t="s">
        <v>29</v>
      </c>
      <c r="B446" s="73" t="s">
        <v>55</v>
      </c>
      <c r="C446" s="73" t="s">
        <v>25</v>
      </c>
      <c r="D446" s="73" t="s">
        <v>56</v>
      </c>
      <c r="E446" s="296" t="s">
        <v>32</v>
      </c>
      <c r="F446" s="296"/>
      <c r="G446" s="73" t="s">
        <v>22</v>
      </c>
      <c r="H446" s="33">
        <f t="shared" ref="H446:H447" si="125">I446</f>
        <v>1.3220000000000001</v>
      </c>
      <c r="I446" s="62">
        <v>1.3220000000000001</v>
      </c>
      <c r="J446" s="64">
        <f t="shared" ref="J446:J449" si="126">K446*(1-$M$14)</f>
        <v>13.634400000000001</v>
      </c>
      <c r="K446" s="74">
        <v>17.940000000000001</v>
      </c>
      <c r="L446" s="70">
        <f t="shared" si="112"/>
        <v>18.02</v>
      </c>
      <c r="O446" s="72"/>
    </row>
    <row r="447" spans="1:15">
      <c r="A447" s="73" t="s">
        <v>29</v>
      </c>
      <c r="B447" s="73" t="s">
        <v>336</v>
      </c>
      <c r="C447" s="73" t="s">
        <v>25</v>
      </c>
      <c r="D447" s="73" t="s">
        <v>337</v>
      </c>
      <c r="E447" s="296" t="s">
        <v>32</v>
      </c>
      <c r="F447" s="296"/>
      <c r="G447" s="73" t="s">
        <v>22</v>
      </c>
      <c r="H447" s="33">
        <f t="shared" si="125"/>
        <v>1.323</v>
      </c>
      <c r="I447" s="62">
        <v>1.323</v>
      </c>
      <c r="J447" s="64">
        <f t="shared" si="126"/>
        <v>10.647600000000001</v>
      </c>
      <c r="K447" s="74">
        <v>14.01</v>
      </c>
      <c r="L447" s="70">
        <f t="shared" si="112"/>
        <v>14.09</v>
      </c>
      <c r="O447" s="72"/>
    </row>
    <row r="448" spans="1:15">
      <c r="A448" s="73" t="s">
        <v>21</v>
      </c>
      <c r="B448" s="73" t="s">
        <v>478</v>
      </c>
      <c r="C448" s="73" t="s">
        <v>25</v>
      </c>
      <c r="D448" s="73" t="s">
        <v>479</v>
      </c>
      <c r="E448" s="296" t="s">
        <v>90</v>
      </c>
      <c r="F448" s="296"/>
      <c r="G448" s="73" t="s">
        <v>20</v>
      </c>
      <c r="H448" s="33">
        <v>1</v>
      </c>
      <c r="I448" s="62">
        <v>1</v>
      </c>
      <c r="J448" s="33">
        <f t="shared" si="126"/>
        <v>440.2072</v>
      </c>
      <c r="K448" s="74">
        <v>579.22</v>
      </c>
      <c r="L448" s="70">
        <f t="shared" si="112"/>
        <v>440.21</v>
      </c>
      <c r="O448" s="72"/>
    </row>
    <row r="449" spans="1:15" ht="26.25" thickBot="1">
      <c r="A449" s="73" t="s">
        <v>21</v>
      </c>
      <c r="B449" s="73" t="s">
        <v>480</v>
      </c>
      <c r="C449" s="73" t="s">
        <v>25</v>
      </c>
      <c r="D449" s="73" t="s">
        <v>481</v>
      </c>
      <c r="E449" s="296" t="s">
        <v>90</v>
      </c>
      <c r="F449" s="296"/>
      <c r="G449" s="73" t="s">
        <v>20</v>
      </c>
      <c r="H449" s="33">
        <v>3</v>
      </c>
      <c r="I449" s="62">
        <v>3</v>
      </c>
      <c r="J449" s="33">
        <f t="shared" si="126"/>
        <v>6.3156000000000008</v>
      </c>
      <c r="K449" s="74">
        <v>8.31</v>
      </c>
      <c r="L449" s="70">
        <f t="shared" si="112"/>
        <v>18.95</v>
      </c>
      <c r="O449" s="72"/>
    </row>
    <row r="450" spans="1:15" ht="13.5" thickTop="1">
      <c r="A450" s="32"/>
      <c r="B450" s="32"/>
      <c r="C450" s="32"/>
      <c r="D450" s="32"/>
      <c r="E450" s="32"/>
      <c r="F450" s="32"/>
      <c r="G450" s="32"/>
      <c r="H450" s="32"/>
      <c r="I450" s="59"/>
      <c r="J450" s="32"/>
      <c r="K450" s="59"/>
      <c r="L450" s="32"/>
      <c r="O450" s="72"/>
    </row>
    <row r="451" spans="1:15">
      <c r="A451" s="65" t="s">
        <v>482</v>
      </c>
      <c r="B451" s="65" t="s">
        <v>9</v>
      </c>
      <c r="C451" s="65" t="s">
        <v>10</v>
      </c>
      <c r="D451" s="65" t="s">
        <v>11</v>
      </c>
      <c r="E451" s="294" t="s">
        <v>12</v>
      </c>
      <c r="F451" s="294"/>
      <c r="G451" s="65" t="s">
        <v>13</v>
      </c>
      <c r="H451" s="65" t="s">
        <v>14</v>
      </c>
      <c r="I451" s="66" t="s">
        <v>14</v>
      </c>
      <c r="J451" s="65" t="s">
        <v>15</v>
      </c>
      <c r="K451" s="66" t="s">
        <v>15</v>
      </c>
      <c r="L451" s="65" t="s">
        <v>16</v>
      </c>
      <c r="O451" s="72"/>
    </row>
    <row r="452" spans="1:15" ht="25.5">
      <c r="A452" s="67" t="s">
        <v>17</v>
      </c>
      <c r="B452" s="67" t="s">
        <v>483</v>
      </c>
      <c r="C452" s="67" t="s">
        <v>25</v>
      </c>
      <c r="D452" s="67" t="s">
        <v>484</v>
      </c>
      <c r="E452" s="295" t="s">
        <v>335</v>
      </c>
      <c r="F452" s="295"/>
      <c r="G452" s="67" t="s">
        <v>20</v>
      </c>
      <c r="H452" s="68">
        <v>1</v>
      </c>
      <c r="I452" s="69">
        <v>1</v>
      </c>
      <c r="J452" s="70">
        <f>SUM(L453:L459)</f>
        <v>232.44</v>
      </c>
      <c r="K452" s="71">
        <v>305.83999999999997</v>
      </c>
      <c r="L452" s="70">
        <f t="shared" si="112"/>
        <v>232.44</v>
      </c>
      <c r="O452" s="72"/>
    </row>
    <row r="453" spans="1:15" ht="38.25">
      <c r="A453" s="73" t="s">
        <v>29</v>
      </c>
      <c r="B453" s="73" t="s">
        <v>485</v>
      </c>
      <c r="C453" s="73" t="s">
        <v>25</v>
      </c>
      <c r="D453" s="73" t="s">
        <v>486</v>
      </c>
      <c r="E453" s="296" t="s">
        <v>77</v>
      </c>
      <c r="F453" s="296"/>
      <c r="G453" s="73" t="s">
        <v>81</v>
      </c>
      <c r="H453" s="33">
        <v>0.1105</v>
      </c>
      <c r="I453" s="62">
        <v>0.1105</v>
      </c>
      <c r="J453" s="33">
        <f t="shared" ref="J453:J459" si="127">K453*(1-$M$14)</f>
        <v>32.543199999999999</v>
      </c>
      <c r="K453" s="74">
        <v>42.82</v>
      </c>
      <c r="L453" s="70">
        <f t="shared" si="112"/>
        <v>3.6</v>
      </c>
      <c r="O453" s="72"/>
    </row>
    <row r="454" spans="1:15" ht="38.25">
      <c r="A454" s="73" t="s">
        <v>29</v>
      </c>
      <c r="B454" s="73" t="s">
        <v>487</v>
      </c>
      <c r="C454" s="73" t="s">
        <v>25</v>
      </c>
      <c r="D454" s="73" t="s">
        <v>488</v>
      </c>
      <c r="E454" s="296" t="s">
        <v>77</v>
      </c>
      <c r="F454" s="296"/>
      <c r="G454" s="73" t="s">
        <v>78</v>
      </c>
      <c r="H454" s="33">
        <v>3.2800000000000003E-2</v>
      </c>
      <c r="I454" s="62">
        <v>3.2800000000000003E-2</v>
      </c>
      <c r="J454" s="33">
        <f t="shared" si="127"/>
        <v>80.7804</v>
      </c>
      <c r="K454" s="74">
        <v>106.29</v>
      </c>
      <c r="L454" s="70">
        <f t="shared" si="112"/>
        <v>2.65</v>
      </c>
      <c r="O454" s="72"/>
    </row>
    <row r="455" spans="1:15" ht="25.5">
      <c r="A455" s="73" t="s">
        <v>29</v>
      </c>
      <c r="B455" s="73" t="s">
        <v>489</v>
      </c>
      <c r="C455" s="73" t="s">
        <v>25</v>
      </c>
      <c r="D455" s="73" t="s">
        <v>490</v>
      </c>
      <c r="E455" s="296" t="s">
        <v>107</v>
      </c>
      <c r="F455" s="296"/>
      <c r="G455" s="73" t="s">
        <v>28</v>
      </c>
      <c r="H455" s="33">
        <v>3.2399999999999998E-2</v>
      </c>
      <c r="I455" s="62">
        <v>3.2399999999999998E-2</v>
      </c>
      <c r="J455" s="33">
        <f t="shared" si="127"/>
        <v>1429.7728</v>
      </c>
      <c r="K455" s="74">
        <v>1881.28</v>
      </c>
      <c r="L455" s="70">
        <f t="shared" si="112"/>
        <v>46.32</v>
      </c>
      <c r="O455" s="72"/>
    </row>
    <row r="456" spans="1:15" ht="25.5">
      <c r="A456" s="73" t="s">
        <v>29</v>
      </c>
      <c r="B456" s="73" t="s">
        <v>491</v>
      </c>
      <c r="C456" s="73" t="s">
        <v>25</v>
      </c>
      <c r="D456" s="73" t="s">
        <v>492</v>
      </c>
      <c r="E456" s="296" t="s">
        <v>119</v>
      </c>
      <c r="F456" s="296"/>
      <c r="G456" s="73" t="s">
        <v>28</v>
      </c>
      <c r="H456" s="33">
        <v>8.1000000000000003E-2</v>
      </c>
      <c r="I456" s="62">
        <v>8.1000000000000003E-2</v>
      </c>
      <c r="J456" s="33">
        <f t="shared" si="127"/>
        <v>149.76560000000001</v>
      </c>
      <c r="K456" s="74">
        <v>197.06</v>
      </c>
      <c r="L456" s="70">
        <f t="shared" si="112"/>
        <v>12.13</v>
      </c>
      <c r="O456" s="72"/>
    </row>
    <row r="457" spans="1:15">
      <c r="A457" s="73" t="s">
        <v>29</v>
      </c>
      <c r="B457" s="73" t="s">
        <v>33</v>
      </c>
      <c r="C457" s="73" t="s">
        <v>25</v>
      </c>
      <c r="D457" s="73" t="s">
        <v>34</v>
      </c>
      <c r="E457" s="296" t="s">
        <v>32</v>
      </c>
      <c r="F457" s="296"/>
      <c r="G457" s="73" t="s">
        <v>22</v>
      </c>
      <c r="H457" s="33">
        <f t="shared" ref="H457:H458" si="128">I457</f>
        <v>7.8E-2</v>
      </c>
      <c r="I457" s="62">
        <v>7.8E-2</v>
      </c>
      <c r="J457" s="64">
        <f t="shared" si="127"/>
        <v>10.5488</v>
      </c>
      <c r="K457" s="74">
        <v>13.88</v>
      </c>
      <c r="L457" s="70">
        <f t="shared" si="112"/>
        <v>0.82</v>
      </c>
      <c r="O457" s="72"/>
    </row>
    <row r="458" spans="1:15">
      <c r="A458" s="73" t="s">
        <v>29</v>
      </c>
      <c r="B458" s="73" t="s">
        <v>30</v>
      </c>
      <c r="C458" s="73" t="s">
        <v>25</v>
      </c>
      <c r="D458" s="73" t="s">
        <v>31</v>
      </c>
      <c r="E458" s="296" t="s">
        <v>32</v>
      </c>
      <c r="F458" s="296"/>
      <c r="G458" s="73" t="s">
        <v>22</v>
      </c>
      <c r="H458" s="33">
        <f t="shared" si="128"/>
        <v>7.9000000000000001E-2</v>
      </c>
      <c r="I458" s="62">
        <v>7.9000000000000001E-2</v>
      </c>
      <c r="J458" s="64">
        <f t="shared" si="127"/>
        <v>13.520399999999999</v>
      </c>
      <c r="K458" s="74">
        <v>17.79</v>
      </c>
      <c r="L458" s="70">
        <f t="shared" si="112"/>
        <v>1.07</v>
      </c>
      <c r="O458" s="72"/>
    </row>
    <row r="459" spans="1:15" ht="26.25" thickBot="1">
      <c r="A459" s="73" t="s">
        <v>21</v>
      </c>
      <c r="B459" s="73" t="s">
        <v>493</v>
      </c>
      <c r="C459" s="73" t="s">
        <v>25</v>
      </c>
      <c r="D459" s="73" t="s">
        <v>494</v>
      </c>
      <c r="E459" s="296" t="s">
        <v>90</v>
      </c>
      <c r="F459" s="296"/>
      <c r="G459" s="73" t="s">
        <v>20</v>
      </c>
      <c r="H459" s="33">
        <v>1</v>
      </c>
      <c r="I459" s="62">
        <v>1</v>
      </c>
      <c r="J459" s="33">
        <f t="shared" si="127"/>
        <v>165.85479999999998</v>
      </c>
      <c r="K459" s="74">
        <v>218.23</v>
      </c>
      <c r="L459" s="70">
        <f t="shared" si="112"/>
        <v>165.85</v>
      </c>
      <c r="O459" s="72"/>
    </row>
    <row r="460" spans="1:15" ht="13.5" thickTop="1">
      <c r="A460" s="32"/>
      <c r="B460" s="32"/>
      <c r="C460" s="32"/>
      <c r="D460" s="32"/>
      <c r="E460" s="32"/>
      <c r="F460" s="32"/>
      <c r="G460" s="32"/>
      <c r="H460" s="32"/>
      <c r="I460" s="59"/>
      <c r="J460" s="32"/>
      <c r="K460" s="59"/>
      <c r="L460" s="32"/>
      <c r="O460" s="72"/>
    </row>
    <row r="461" spans="1:15">
      <c r="A461" s="65" t="s">
        <v>495</v>
      </c>
      <c r="B461" s="65" t="s">
        <v>9</v>
      </c>
      <c r="C461" s="65" t="s">
        <v>10</v>
      </c>
      <c r="D461" s="65" t="s">
        <v>11</v>
      </c>
      <c r="E461" s="294" t="s">
        <v>12</v>
      </c>
      <c r="F461" s="294"/>
      <c r="G461" s="65" t="s">
        <v>13</v>
      </c>
      <c r="H461" s="65" t="s">
        <v>14</v>
      </c>
      <c r="I461" s="66" t="s">
        <v>14</v>
      </c>
      <c r="J461" s="65" t="s">
        <v>15</v>
      </c>
      <c r="K461" s="66" t="s">
        <v>15</v>
      </c>
      <c r="L461" s="65" t="s">
        <v>16</v>
      </c>
      <c r="O461" s="72"/>
    </row>
    <row r="462" spans="1:15">
      <c r="A462" s="67" t="s">
        <v>17</v>
      </c>
      <c r="B462" s="67" t="s">
        <v>496</v>
      </c>
      <c r="C462" s="67" t="s">
        <v>25</v>
      </c>
      <c r="D462" s="67" t="s">
        <v>497</v>
      </c>
      <c r="E462" s="295" t="s">
        <v>335</v>
      </c>
      <c r="F462" s="295"/>
      <c r="G462" s="67" t="s">
        <v>20</v>
      </c>
      <c r="H462" s="68">
        <v>1</v>
      </c>
      <c r="I462" s="69">
        <v>1</v>
      </c>
      <c r="J462" s="70">
        <f>SUM(L463:L465)</f>
        <v>46.3</v>
      </c>
      <c r="K462" s="71">
        <v>60.92</v>
      </c>
      <c r="L462" s="70">
        <f t="shared" ref="L462:L525" si="129">ROUND(H462*J462,2)</f>
        <v>46.3</v>
      </c>
      <c r="O462" s="72"/>
    </row>
    <row r="463" spans="1:15">
      <c r="A463" s="73" t="s">
        <v>29</v>
      </c>
      <c r="B463" s="73" t="s">
        <v>55</v>
      </c>
      <c r="C463" s="73" t="s">
        <v>25</v>
      </c>
      <c r="D463" s="73" t="s">
        <v>56</v>
      </c>
      <c r="E463" s="296" t="s">
        <v>32</v>
      </c>
      <c r="F463" s="296"/>
      <c r="G463" s="73" t="s">
        <v>22</v>
      </c>
      <c r="H463" s="33">
        <f t="shared" ref="H463:H464" si="130">I463</f>
        <v>0.25309999999999999</v>
      </c>
      <c r="I463" s="62">
        <v>0.25309999999999999</v>
      </c>
      <c r="J463" s="64">
        <f t="shared" ref="J463:J465" si="131">K463*(1-$M$14)</f>
        <v>13.634400000000001</v>
      </c>
      <c r="K463" s="74">
        <v>17.940000000000001</v>
      </c>
      <c r="L463" s="70">
        <f t="shared" si="129"/>
        <v>3.45</v>
      </c>
      <c r="O463" s="72"/>
    </row>
    <row r="464" spans="1:15">
      <c r="A464" s="73" t="s">
        <v>29</v>
      </c>
      <c r="B464" s="73" t="s">
        <v>336</v>
      </c>
      <c r="C464" s="73" t="s">
        <v>25</v>
      </c>
      <c r="D464" s="73" t="s">
        <v>337</v>
      </c>
      <c r="E464" s="296" t="s">
        <v>32</v>
      </c>
      <c r="F464" s="296"/>
      <c r="G464" s="73" t="s">
        <v>22</v>
      </c>
      <c r="H464" s="33">
        <f t="shared" si="130"/>
        <v>0.25309999999999999</v>
      </c>
      <c r="I464" s="62">
        <v>0.25309999999999999</v>
      </c>
      <c r="J464" s="64">
        <f t="shared" si="131"/>
        <v>10.647600000000001</v>
      </c>
      <c r="K464" s="74">
        <v>14.01</v>
      </c>
      <c r="L464" s="70">
        <f t="shared" si="129"/>
        <v>2.69</v>
      </c>
      <c r="O464" s="72"/>
    </row>
    <row r="465" spans="1:15" ht="26.25" thickBot="1">
      <c r="A465" s="73" t="s">
        <v>21</v>
      </c>
      <c r="B465" s="73" t="s">
        <v>498</v>
      </c>
      <c r="C465" s="73" t="s">
        <v>25</v>
      </c>
      <c r="D465" s="73" t="s">
        <v>499</v>
      </c>
      <c r="E465" s="296" t="s">
        <v>90</v>
      </c>
      <c r="F465" s="296"/>
      <c r="G465" s="73" t="s">
        <v>20</v>
      </c>
      <c r="H465" s="33">
        <v>1</v>
      </c>
      <c r="I465" s="62">
        <v>1</v>
      </c>
      <c r="J465" s="33">
        <f t="shared" si="131"/>
        <v>40.1584</v>
      </c>
      <c r="K465" s="74">
        <v>52.84</v>
      </c>
      <c r="L465" s="70">
        <f t="shared" si="129"/>
        <v>40.159999999999997</v>
      </c>
      <c r="O465" s="72"/>
    </row>
    <row r="466" spans="1:15" ht="13.5" thickTop="1">
      <c r="A466" s="32"/>
      <c r="B466" s="32"/>
      <c r="C466" s="32"/>
      <c r="D466" s="32"/>
      <c r="E466" s="32"/>
      <c r="F466" s="32"/>
      <c r="G466" s="32"/>
      <c r="H466" s="32"/>
      <c r="I466" s="59"/>
      <c r="J466" s="32"/>
      <c r="K466" s="59"/>
      <c r="L466" s="32"/>
      <c r="O466" s="72"/>
    </row>
    <row r="467" spans="1:15">
      <c r="A467" s="65" t="s">
        <v>500</v>
      </c>
      <c r="B467" s="65" t="s">
        <v>9</v>
      </c>
      <c r="C467" s="65" t="s">
        <v>10</v>
      </c>
      <c r="D467" s="65" t="s">
        <v>11</v>
      </c>
      <c r="E467" s="294" t="s">
        <v>12</v>
      </c>
      <c r="F467" s="294"/>
      <c r="G467" s="65" t="s">
        <v>13</v>
      </c>
      <c r="H467" s="65" t="s">
        <v>14</v>
      </c>
      <c r="I467" s="66" t="s">
        <v>14</v>
      </c>
      <c r="J467" s="65" t="s">
        <v>15</v>
      </c>
      <c r="K467" s="66" t="s">
        <v>15</v>
      </c>
      <c r="L467" s="65" t="s">
        <v>16</v>
      </c>
      <c r="O467" s="72"/>
    </row>
    <row r="468" spans="1:15" ht="25.5">
      <c r="A468" s="67" t="s">
        <v>17</v>
      </c>
      <c r="B468" s="67" t="s">
        <v>501</v>
      </c>
      <c r="C468" s="67" t="s">
        <v>25</v>
      </c>
      <c r="D468" s="67" t="s">
        <v>502</v>
      </c>
      <c r="E468" s="295" t="s">
        <v>377</v>
      </c>
      <c r="F468" s="295"/>
      <c r="G468" s="67" t="s">
        <v>20</v>
      </c>
      <c r="H468" s="68">
        <v>1</v>
      </c>
      <c r="I468" s="69">
        <v>1</v>
      </c>
      <c r="J468" s="70">
        <f>SUM(L469:L472)</f>
        <v>13.8</v>
      </c>
      <c r="K468" s="71">
        <v>18.16</v>
      </c>
      <c r="L468" s="70">
        <f t="shared" si="129"/>
        <v>13.8</v>
      </c>
      <c r="O468" s="72"/>
    </row>
    <row r="469" spans="1:15" ht="25.5">
      <c r="A469" s="73" t="s">
        <v>29</v>
      </c>
      <c r="B469" s="73" t="s">
        <v>503</v>
      </c>
      <c r="C469" s="73" t="s">
        <v>25</v>
      </c>
      <c r="D469" s="73" t="s">
        <v>504</v>
      </c>
      <c r="E469" s="296" t="s">
        <v>119</v>
      </c>
      <c r="F469" s="296"/>
      <c r="G469" s="73" t="s">
        <v>28</v>
      </c>
      <c r="H469" s="33">
        <v>1.41E-2</v>
      </c>
      <c r="I469" s="62">
        <v>1.41E-2</v>
      </c>
      <c r="J469" s="33">
        <f t="shared" ref="J469:J472" si="132">K469*(1-$M$14)</f>
        <v>107.24360000000001</v>
      </c>
      <c r="K469" s="74">
        <v>141.11000000000001</v>
      </c>
      <c r="L469" s="70">
        <f t="shared" si="129"/>
        <v>1.51</v>
      </c>
      <c r="O469" s="72"/>
    </row>
    <row r="470" spans="1:15">
      <c r="A470" s="73" t="s">
        <v>29</v>
      </c>
      <c r="B470" s="73" t="s">
        <v>33</v>
      </c>
      <c r="C470" s="73" t="s">
        <v>25</v>
      </c>
      <c r="D470" s="73" t="s">
        <v>34</v>
      </c>
      <c r="E470" s="296" t="s">
        <v>32</v>
      </c>
      <c r="F470" s="296"/>
      <c r="G470" s="73" t="s">
        <v>22</v>
      </c>
      <c r="H470" s="33">
        <f t="shared" ref="H470:H471" si="133">I470</f>
        <v>0.16900000000000001</v>
      </c>
      <c r="I470" s="62">
        <v>0.16900000000000001</v>
      </c>
      <c r="J470" s="64">
        <f t="shared" si="132"/>
        <v>10.5488</v>
      </c>
      <c r="K470" s="74">
        <v>13.88</v>
      </c>
      <c r="L470" s="70">
        <f t="shared" si="129"/>
        <v>1.78</v>
      </c>
      <c r="O470" s="72"/>
    </row>
    <row r="471" spans="1:15">
      <c r="A471" s="73" t="s">
        <v>29</v>
      </c>
      <c r="B471" s="73" t="s">
        <v>30</v>
      </c>
      <c r="C471" s="73" t="s">
        <v>25</v>
      </c>
      <c r="D471" s="73" t="s">
        <v>31</v>
      </c>
      <c r="E471" s="296" t="s">
        <v>32</v>
      </c>
      <c r="F471" s="296"/>
      <c r="G471" s="73" t="s">
        <v>22</v>
      </c>
      <c r="H471" s="33">
        <f t="shared" si="133"/>
        <v>0.16900000000000001</v>
      </c>
      <c r="I471" s="62">
        <v>0.16900000000000001</v>
      </c>
      <c r="J471" s="64">
        <f t="shared" si="132"/>
        <v>13.520399999999999</v>
      </c>
      <c r="K471" s="74">
        <v>17.79</v>
      </c>
      <c r="L471" s="70">
        <f t="shared" si="129"/>
        <v>2.2799999999999998</v>
      </c>
      <c r="O471" s="72"/>
    </row>
    <row r="472" spans="1:15" ht="13.5" thickBot="1">
      <c r="A472" s="73" t="s">
        <v>21</v>
      </c>
      <c r="B472" s="73" t="s">
        <v>505</v>
      </c>
      <c r="C472" s="73" t="s">
        <v>25</v>
      </c>
      <c r="D472" s="73" t="s">
        <v>506</v>
      </c>
      <c r="E472" s="296" t="s">
        <v>90</v>
      </c>
      <c r="F472" s="296"/>
      <c r="G472" s="73" t="s">
        <v>20</v>
      </c>
      <c r="H472" s="33">
        <v>1</v>
      </c>
      <c r="I472" s="62">
        <v>1</v>
      </c>
      <c r="J472" s="33">
        <f t="shared" si="132"/>
        <v>8.2308000000000003</v>
      </c>
      <c r="K472" s="74">
        <v>10.83</v>
      </c>
      <c r="L472" s="70">
        <f t="shared" si="129"/>
        <v>8.23</v>
      </c>
      <c r="O472" s="72"/>
    </row>
    <row r="473" spans="1:15" ht="13.5" thickTop="1">
      <c r="A473" s="32"/>
      <c r="B473" s="32"/>
      <c r="C473" s="32"/>
      <c r="D473" s="32"/>
      <c r="E473" s="32"/>
      <c r="F473" s="32"/>
      <c r="G473" s="32"/>
      <c r="H473" s="32"/>
      <c r="I473" s="59"/>
      <c r="J473" s="32"/>
      <c r="K473" s="59"/>
      <c r="L473" s="32"/>
      <c r="O473" s="72"/>
    </row>
    <row r="474" spans="1:15">
      <c r="A474" s="65" t="s">
        <v>507</v>
      </c>
      <c r="B474" s="65" t="s">
        <v>9</v>
      </c>
      <c r="C474" s="65" t="s">
        <v>10</v>
      </c>
      <c r="D474" s="65" t="s">
        <v>11</v>
      </c>
      <c r="E474" s="294" t="s">
        <v>12</v>
      </c>
      <c r="F474" s="294"/>
      <c r="G474" s="65" t="s">
        <v>13</v>
      </c>
      <c r="H474" s="65" t="s">
        <v>14</v>
      </c>
      <c r="I474" s="66" t="s">
        <v>14</v>
      </c>
      <c r="J474" s="65" t="s">
        <v>15</v>
      </c>
      <c r="K474" s="66" t="s">
        <v>15</v>
      </c>
      <c r="L474" s="65" t="s">
        <v>16</v>
      </c>
      <c r="O474" s="72"/>
    </row>
    <row r="475" spans="1:15" ht="25.5">
      <c r="A475" s="67" t="s">
        <v>17</v>
      </c>
      <c r="B475" s="67" t="s">
        <v>508</v>
      </c>
      <c r="C475" s="67" t="s">
        <v>25</v>
      </c>
      <c r="D475" s="67" t="s">
        <v>509</v>
      </c>
      <c r="E475" s="295" t="s">
        <v>335</v>
      </c>
      <c r="F475" s="295"/>
      <c r="G475" s="67" t="s">
        <v>49</v>
      </c>
      <c r="H475" s="68">
        <v>1</v>
      </c>
      <c r="I475" s="69">
        <v>1</v>
      </c>
      <c r="J475" s="70">
        <f>SUM(L476:L478)</f>
        <v>49.31</v>
      </c>
      <c r="K475" s="71">
        <v>64.88</v>
      </c>
      <c r="L475" s="70">
        <f t="shared" si="129"/>
        <v>49.31</v>
      </c>
      <c r="O475" s="72"/>
    </row>
    <row r="476" spans="1:15">
      <c r="A476" s="73" t="s">
        <v>29</v>
      </c>
      <c r="B476" s="73" t="s">
        <v>336</v>
      </c>
      <c r="C476" s="73" t="s">
        <v>25</v>
      </c>
      <c r="D476" s="73" t="s">
        <v>337</v>
      </c>
      <c r="E476" s="296" t="s">
        <v>32</v>
      </c>
      <c r="F476" s="296"/>
      <c r="G476" s="73" t="s">
        <v>22</v>
      </c>
      <c r="H476" s="33">
        <f t="shared" ref="H476:H477" si="134">I476</f>
        <v>3.3000000000000002E-2</v>
      </c>
      <c r="I476" s="62">
        <v>3.3000000000000002E-2</v>
      </c>
      <c r="J476" s="64">
        <f t="shared" ref="J476:J478" si="135">K476*(1-$M$14)</f>
        <v>10.647600000000001</v>
      </c>
      <c r="K476" s="74">
        <v>14.01</v>
      </c>
      <c r="L476" s="70">
        <f t="shared" si="129"/>
        <v>0.35</v>
      </c>
      <c r="O476" s="72"/>
    </row>
    <row r="477" spans="1:15">
      <c r="A477" s="73" t="s">
        <v>29</v>
      </c>
      <c r="B477" s="73" t="s">
        <v>55</v>
      </c>
      <c r="C477" s="73" t="s">
        <v>25</v>
      </c>
      <c r="D477" s="73" t="s">
        <v>56</v>
      </c>
      <c r="E477" s="296" t="s">
        <v>32</v>
      </c>
      <c r="F477" s="296"/>
      <c r="G477" s="73" t="s">
        <v>22</v>
      </c>
      <c r="H477" s="33">
        <f t="shared" si="134"/>
        <v>3.3700000000000001E-2</v>
      </c>
      <c r="I477" s="62">
        <v>3.3700000000000001E-2</v>
      </c>
      <c r="J477" s="64">
        <f t="shared" si="135"/>
        <v>13.634400000000001</v>
      </c>
      <c r="K477" s="74">
        <v>17.940000000000001</v>
      </c>
      <c r="L477" s="70">
        <f t="shared" si="129"/>
        <v>0.46</v>
      </c>
      <c r="O477" s="72"/>
    </row>
    <row r="478" spans="1:15" ht="13.5" thickBot="1">
      <c r="A478" s="73" t="s">
        <v>21</v>
      </c>
      <c r="B478" s="73" t="s">
        <v>510</v>
      </c>
      <c r="C478" s="73" t="s">
        <v>25</v>
      </c>
      <c r="D478" s="73" t="s">
        <v>511</v>
      </c>
      <c r="E478" s="296" t="s">
        <v>90</v>
      </c>
      <c r="F478" s="296"/>
      <c r="G478" s="73" t="s">
        <v>49</v>
      </c>
      <c r="H478" s="33">
        <v>1.1000000000000001</v>
      </c>
      <c r="I478" s="62">
        <v>1.1000000000000001</v>
      </c>
      <c r="J478" s="33">
        <f t="shared" si="135"/>
        <v>44.087600000000002</v>
      </c>
      <c r="K478" s="74">
        <v>58.01</v>
      </c>
      <c r="L478" s="70">
        <f t="shared" si="129"/>
        <v>48.5</v>
      </c>
      <c r="O478" s="72"/>
    </row>
    <row r="479" spans="1:15" ht="13.5" thickTop="1">
      <c r="A479" s="32"/>
      <c r="B479" s="32"/>
      <c r="C479" s="32"/>
      <c r="D479" s="32"/>
      <c r="E479" s="32"/>
      <c r="F479" s="32"/>
      <c r="G479" s="32"/>
      <c r="H479" s="32"/>
      <c r="I479" s="59"/>
      <c r="J479" s="32"/>
      <c r="K479" s="59"/>
      <c r="L479" s="32"/>
      <c r="O479" s="72"/>
    </row>
    <row r="480" spans="1:15">
      <c r="A480" s="65" t="s">
        <v>514</v>
      </c>
      <c r="B480" s="65" t="s">
        <v>9</v>
      </c>
      <c r="C480" s="65" t="s">
        <v>10</v>
      </c>
      <c r="D480" s="65" t="s">
        <v>11</v>
      </c>
      <c r="E480" s="294" t="s">
        <v>12</v>
      </c>
      <c r="F480" s="294"/>
      <c r="G480" s="65" t="s">
        <v>13</v>
      </c>
      <c r="H480" s="65" t="s">
        <v>14</v>
      </c>
      <c r="I480" s="66" t="s">
        <v>14</v>
      </c>
      <c r="J480" s="65" t="s">
        <v>15</v>
      </c>
      <c r="K480" s="66" t="s">
        <v>15</v>
      </c>
      <c r="L480" s="65" t="s">
        <v>16</v>
      </c>
      <c r="O480" s="72"/>
    </row>
    <row r="481" spans="1:15" ht="25.5">
      <c r="A481" s="67" t="s">
        <v>17</v>
      </c>
      <c r="B481" s="67" t="s">
        <v>515</v>
      </c>
      <c r="C481" s="67" t="s">
        <v>25</v>
      </c>
      <c r="D481" s="67" t="s">
        <v>516</v>
      </c>
      <c r="E481" s="295" t="s">
        <v>335</v>
      </c>
      <c r="F481" s="295"/>
      <c r="G481" s="67" t="s">
        <v>20</v>
      </c>
      <c r="H481" s="68">
        <v>1</v>
      </c>
      <c r="I481" s="69">
        <v>1</v>
      </c>
      <c r="J481" s="70">
        <f>SUM(L482:L485)</f>
        <v>34.85</v>
      </c>
      <c r="K481" s="71">
        <v>45.86</v>
      </c>
      <c r="L481" s="70">
        <f t="shared" si="129"/>
        <v>34.85</v>
      </c>
      <c r="O481" s="72"/>
    </row>
    <row r="482" spans="1:15">
      <c r="A482" s="73" t="s">
        <v>29</v>
      </c>
      <c r="B482" s="73" t="s">
        <v>336</v>
      </c>
      <c r="C482" s="73" t="s">
        <v>25</v>
      </c>
      <c r="D482" s="73" t="s">
        <v>337</v>
      </c>
      <c r="E482" s="296" t="s">
        <v>32</v>
      </c>
      <c r="F482" s="296"/>
      <c r="G482" s="73" t="s">
        <v>22</v>
      </c>
      <c r="H482" s="33">
        <f t="shared" ref="H482:H483" si="136">I482</f>
        <v>0.156</v>
      </c>
      <c r="I482" s="62">
        <v>0.156</v>
      </c>
      <c r="J482" s="64">
        <f t="shared" ref="J482:J484" si="137">K482*(1-$M$14)</f>
        <v>10.647600000000001</v>
      </c>
      <c r="K482" s="74">
        <v>14.01</v>
      </c>
      <c r="L482" s="70">
        <f t="shared" si="129"/>
        <v>1.66</v>
      </c>
      <c r="O482" s="72"/>
    </row>
    <row r="483" spans="1:15">
      <c r="A483" s="73" t="s">
        <v>29</v>
      </c>
      <c r="B483" s="73" t="s">
        <v>55</v>
      </c>
      <c r="C483" s="73" t="s">
        <v>25</v>
      </c>
      <c r="D483" s="73" t="s">
        <v>56</v>
      </c>
      <c r="E483" s="296" t="s">
        <v>32</v>
      </c>
      <c r="F483" s="296"/>
      <c r="G483" s="73" t="s">
        <v>22</v>
      </c>
      <c r="H483" s="33">
        <f t="shared" si="136"/>
        <v>0.37580000000000002</v>
      </c>
      <c r="I483" s="62">
        <v>0.37580000000000002</v>
      </c>
      <c r="J483" s="64">
        <f t="shared" si="137"/>
        <v>13.634400000000001</v>
      </c>
      <c r="K483" s="74">
        <v>17.940000000000001</v>
      </c>
      <c r="L483" s="70">
        <f t="shared" si="129"/>
        <v>5.12</v>
      </c>
      <c r="O483" s="72"/>
    </row>
    <row r="484" spans="1:15" ht="26.25" thickBot="1">
      <c r="A484" s="73" t="s">
        <v>21</v>
      </c>
      <c r="B484" s="73" t="s">
        <v>517</v>
      </c>
      <c r="C484" s="73" t="s">
        <v>25</v>
      </c>
      <c r="D484" s="73" t="s">
        <v>518</v>
      </c>
      <c r="E484" s="296" t="s">
        <v>90</v>
      </c>
      <c r="F484" s="296"/>
      <c r="G484" s="73" t="s">
        <v>20</v>
      </c>
      <c r="H484" s="33">
        <v>1</v>
      </c>
      <c r="I484" s="62">
        <v>1</v>
      </c>
      <c r="J484" s="33">
        <f t="shared" si="137"/>
        <v>28.066800000000001</v>
      </c>
      <c r="K484" s="74">
        <v>36.93</v>
      </c>
      <c r="L484" s="70">
        <f t="shared" si="129"/>
        <v>28.07</v>
      </c>
      <c r="O484" s="72"/>
    </row>
    <row r="485" spans="1:15" ht="13.5" thickTop="1">
      <c r="A485" s="32"/>
      <c r="B485" s="32"/>
      <c r="C485" s="32"/>
      <c r="D485" s="32"/>
      <c r="E485" s="32"/>
      <c r="F485" s="32"/>
      <c r="G485" s="32"/>
      <c r="H485" s="32"/>
      <c r="I485" s="59"/>
      <c r="J485" s="32"/>
      <c r="K485" s="59"/>
      <c r="L485" s="32"/>
      <c r="O485" s="72"/>
    </row>
    <row r="486" spans="1:15">
      <c r="A486" s="65" t="s">
        <v>519</v>
      </c>
      <c r="B486" s="65" t="s">
        <v>9</v>
      </c>
      <c r="C486" s="65" t="s">
        <v>10</v>
      </c>
      <c r="D486" s="65" t="s">
        <v>11</v>
      </c>
      <c r="E486" s="294" t="s">
        <v>12</v>
      </c>
      <c r="F486" s="294"/>
      <c r="G486" s="65" t="s">
        <v>13</v>
      </c>
      <c r="H486" s="65" t="s">
        <v>14</v>
      </c>
      <c r="I486" s="66" t="s">
        <v>14</v>
      </c>
      <c r="J486" s="65" t="s">
        <v>15</v>
      </c>
      <c r="K486" s="66" t="s">
        <v>15</v>
      </c>
      <c r="L486" s="65" t="s">
        <v>16</v>
      </c>
      <c r="O486" s="72"/>
    </row>
    <row r="487" spans="1:15" ht="25.5">
      <c r="A487" s="67" t="s">
        <v>17</v>
      </c>
      <c r="B487" s="67" t="s">
        <v>520</v>
      </c>
      <c r="C487" s="67" t="s">
        <v>25</v>
      </c>
      <c r="D487" s="67" t="s">
        <v>521</v>
      </c>
      <c r="E487" s="295" t="s">
        <v>335</v>
      </c>
      <c r="F487" s="295"/>
      <c r="G487" s="67" t="s">
        <v>20</v>
      </c>
      <c r="H487" s="68">
        <v>1</v>
      </c>
      <c r="I487" s="69">
        <v>1</v>
      </c>
      <c r="J487" s="70">
        <f>SUM(L488:L492)</f>
        <v>59.690000000000005</v>
      </c>
      <c r="K487" s="71">
        <v>78.540000000000006</v>
      </c>
      <c r="L487" s="70">
        <f t="shared" si="129"/>
        <v>59.69</v>
      </c>
      <c r="O487" s="72"/>
    </row>
    <row r="488" spans="1:15">
      <c r="A488" s="73" t="s">
        <v>29</v>
      </c>
      <c r="B488" s="73" t="s">
        <v>336</v>
      </c>
      <c r="C488" s="73" t="s">
        <v>25</v>
      </c>
      <c r="D488" s="73" t="s">
        <v>337</v>
      </c>
      <c r="E488" s="296" t="s">
        <v>32</v>
      </c>
      <c r="F488" s="296"/>
      <c r="G488" s="73" t="s">
        <v>22</v>
      </c>
      <c r="H488" s="33">
        <f t="shared" ref="H488:H489" si="138">I488</f>
        <v>0.22900000000000001</v>
      </c>
      <c r="I488" s="62">
        <v>0.22900000000000001</v>
      </c>
      <c r="J488" s="64">
        <f t="shared" ref="J488:J491" si="139">K488*(1-$M$14)</f>
        <v>10.647600000000001</v>
      </c>
      <c r="K488" s="74">
        <v>14.01</v>
      </c>
      <c r="L488" s="70">
        <f t="shared" si="129"/>
        <v>2.44</v>
      </c>
      <c r="O488" s="72"/>
    </row>
    <row r="489" spans="1:15">
      <c r="A489" s="73" t="s">
        <v>29</v>
      </c>
      <c r="B489" s="73" t="s">
        <v>55</v>
      </c>
      <c r="C489" s="73" t="s">
        <v>25</v>
      </c>
      <c r="D489" s="73" t="s">
        <v>56</v>
      </c>
      <c r="E489" s="296" t="s">
        <v>32</v>
      </c>
      <c r="F489" s="296"/>
      <c r="G489" s="73" t="s">
        <v>22</v>
      </c>
      <c r="H489" s="33">
        <f t="shared" si="138"/>
        <v>0.55179999999999996</v>
      </c>
      <c r="I489" s="62">
        <v>0.55179999999999996</v>
      </c>
      <c r="J489" s="64">
        <f t="shared" si="139"/>
        <v>13.634400000000001</v>
      </c>
      <c r="K489" s="74">
        <v>17.940000000000001</v>
      </c>
      <c r="L489" s="70">
        <f t="shared" si="129"/>
        <v>7.52</v>
      </c>
      <c r="O489" s="72"/>
    </row>
    <row r="490" spans="1:15">
      <c r="A490" s="73" t="s">
        <v>21</v>
      </c>
      <c r="B490" s="73" t="s">
        <v>522</v>
      </c>
      <c r="C490" s="73" t="s">
        <v>25</v>
      </c>
      <c r="D490" s="73" t="s">
        <v>523</v>
      </c>
      <c r="E490" s="296" t="s">
        <v>90</v>
      </c>
      <c r="F490" s="296"/>
      <c r="G490" s="73" t="s">
        <v>20</v>
      </c>
      <c r="H490" s="33">
        <v>1</v>
      </c>
      <c r="I490" s="62">
        <v>1</v>
      </c>
      <c r="J490" s="33">
        <f t="shared" si="139"/>
        <v>8.1396000000000015</v>
      </c>
      <c r="K490" s="74">
        <v>10.71</v>
      </c>
      <c r="L490" s="70">
        <f t="shared" si="129"/>
        <v>8.14</v>
      </c>
      <c r="O490" s="72"/>
    </row>
    <row r="491" spans="1:15" ht="26.25" thickBot="1">
      <c r="A491" s="73" t="s">
        <v>21</v>
      </c>
      <c r="B491" s="73" t="s">
        <v>524</v>
      </c>
      <c r="C491" s="73" t="s">
        <v>25</v>
      </c>
      <c r="D491" s="73" t="s">
        <v>525</v>
      </c>
      <c r="E491" s="296" t="s">
        <v>90</v>
      </c>
      <c r="F491" s="296"/>
      <c r="G491" s="73" t="s">
        <v>20</v>
      </c>
      <c r="H491" s="33">
        <v>1</v>
      </c>
      <c r="I491" s="62">
        <v>1</v>
      </c>
      <c r="J491" s="33">
        <f t="shared" si="139"/>
        <v>41.587200000000003</v>
      </c>
      <c r="K491" s="74">
        <v>54.72</v>
      </c>
      <c r="L491" s="70">
        <f t="shared" si="129"/>
        <v>41.59</v>
      </c>
      <c r="O491" s="72"/>
    </row>
    <row r="492" spans="1:15" ht="13.5" thickTop="1">
      <c r="A492" s="32"/>
      <c r="B492" s="32"/>
      <c r="C492" s="32"/>
      <c r="D492" s="32"/>
      <c r="E492" s="32"/>
      <c r="F492" s="32"/>
      <c r="G492" s="32"/>
      <c r="H492" s="32"/>
      <c r="I492" s="59"/>
      <c r="J492" s="32"/>
      <c r="K492" s="59"/>
      <c r="L492" s="32"/>
      <c r="O492" s="72"/>
    </row>
    <row r="493" spans="1:15">
      <c r="A493" s="65" t="s">
        <v>526</v>
      </c>
      <c r="B493" s="65" t="s">
        <v>9</v>
      </c>
      <c r="C493" s="65" t="s">
        <v>10</v>
      </c>
      <c r="D493" s="65" t="s">
        <v>11</v>
      </c>
      <c r="E493" s="294" t="s">
        <v>12</v>
      </c>
      <c r="F493" s="294"/>
      <c r="G493" s="65" t="s">
        <v>13</v>
      </c>
      <c r="H493" s="65" t="s">
        <v>14</v>
      </c>
      <c r="I493" s="66" t="s">
        <v>14</v>
      </c>
      <c r="J493" s="65" t="s">
        <v>15</v>
      </c>
      <c r="K493" s="66" t="s">
        <v>15</v>
      </c>
      <c r="L493" s="65" t="s">
        <v>16</v>
      </c>
      <c r="O493" s="72"/>
    </row>
    <row r="494" spans="1:15" ht="25.5">
      <c r="A494" s="67" t="s">
        <v>17</v>
      </c>
      <c r="B494" s="67" t="s">
        <v>527</v>
      </c>
      <c r="C494" s="67" t="s">
        <v>25</v>
      </c>
      <c r="D494" s="67" t="s">
        <v>528</v>
      </c>
      <c r="E494" s="295" t="s">
        <v>335</v>
      </c>
      <c r="F494" s="295"/>
      <c r="G494" s="67" t="s">
        <v>20</v>
      </c>
      <c r="H494" s="68">
        <v>1</v>
      </c>
      <c r="I494" s="69">
        <v>1</v>
      </c>
      <c r="J494" s="70">
        <f>SUM(L495:L499)</f>
        <v>393.95</v>
      </c>
      <c r="K494" s="71">
        <v>518.36</v>
      </c>
      <c r="L494" s="70">
        <f t="shared" si="129"/>
        <v>393.95</v>
      </c>
      <c r="O494" s="72"/>
    </row>
    <row r="495" spans="1:15">
      <c r="A495" s="73" t="s">
        <v>29</v>
      </c>
      <c r="B495" s="73" t="s">
        <v>336</v>
      </c>
      <c r="C495" s="73" t="s">
        <v>25</v>
      </c>
      <c r="D495" s="73" t="s">
        <v>337</v>
      </c>
      <c r="E495" s="296" t="s">
        <v>32</v>
      </c>
      <c r="F495" s="296"/>
      <c r="G495" s="73" t="s">
        <v>22</v>
      </c>
      <c r="H495" s="33">
        <f t="shared" ref="H495:H496" si="140">I495</f>
        <v>1.0575000000000001</v>
      </c>
      <c r="I495" s="62">
        <v>1.0575000000000001</v>
      </c>
      <c r="J495" s="64">
        <f t="shared" ref="J495:J499" si="141">K495*(1-$M$14)</f>
        <v>10.647600000000001</v>
      </c>
      <c r="K495" s="74">
        <v>14.01</v>
      </c>
      <c r="L495" s="70">
        <f t="shared" si="129"/>
        <v>11.26</v>
      </c>
      <c r="O495" s="72"/>
    </row>
    <row r="496" spans="1:15">
      <c r="A496" s="73" t="s">
        <v>29</v>
      </c>
      <c r="B496" s="73" t="s">
        <v>55</v>
      </c>
      <c r="C496" s="73" t="s">
        <v>25</v>
      </c>
      <c r="D496" s="73" t="s">
        <v>56</v>
      </c>
      <c r="E496" s="296" t="s">
        <v>32</v>
      </c>
      <c r="F496" s="296"/>
      <c r="G496" s="73" t="s">
        <v>22</v>
      </c>
      <c r="H496" s="33">
        <f t="shared" si="140"/>
        <v>3.4369999999999998</v>
      </c>
      <c r="I496" s="62">
        <v>3.4369999999999998</v>
      </c>
      <c r="J496" s="64">
        <f t="shared" si="141"/>
        <v>13.634400000000001</v>
      </c>
      <c r="K496" s="74">
        <v>17.940000000000001</v>
      </c>
      <c r="L496" s="70">
        <f t="shared" si="129"/>
        <v>46.86</v>
      </c>
      <c r="O496" s="72"/>
    </row>
    <row r="497" spans="1:15">
      <c r="A497" s="73" t="s">
        <v>21</v>
      </c>
      <c r="B497" s="73" t="s">
        <v>529</v>
      </c>
      <c r="C497" s="73" t="s">
        <v>25</v>
      </c>
      <c r="D497" s="73" t="s">
        <v>530</v>
      </c>
      <c r="E497" s="296" t="s">
        <v>90</v>
      </c>
      <c r="F497" s="296"/>
      <c r="G497" s="73" t="s">
        <v>49</v>
      </c>
      <c r="H497" s="33">
        <v>2</v>
      </c>
      <c r="I497" s="62">
        <v>2</v>
      </c>
      <c r="J497" s="33">
        <f t="shared" si="141"/>
        <v>31.654</v>
      </c>
      <c r="K497" s="74">
        <v>41.65</v>
      </c>
      <c r="L497" s="70">
        <f t="shared" si="129"/>
        <v>63.31</v>
      </c>
      <c r="O497" s="72"/>
    </row>
    <row r="498" spans="1:15">
      <c r="A498" s="73" t="s">
        <v>21</v>
      </c>
      <c r="B498" s="73" t="s">
        <v>531</v>
      </c>
      <c r="C498" s="73" t="s">
        <v>25</v>
      </c>
      <c r="D498" s="73" t="s">
        <v>532</v>
      </c>
      <c r="E498" s="296" t="s">
        <v>90</v>
      </c>
      <c r="F498" s="296"/>
      <c r="G498" s="73" t="s">
        <v>20</v>
      </c>
      <c r="H498" s="33">
        <v>4</v>
      </c>
      <c r="I498" s="62">
        <v>4</v>
      </c>
      <c r="J498" s="33">
        <f t="shared" si="141"/>
        <v>10.723599999999999</v>
      </c>
      <c r="K498" s="74">
        <v>14.11</v>
      </c>
      <c r="L498" s="70">
        <f t="shared" si="129"/>
        <v>42.89</v>
      </c>
      <c r="O498" s="72"/>
    </row>
    <row r="499" spans="1:15" ht="13.5" thickBot="1">
      <c r="A499" s="73" t="s">
        <v>21</v>
      </c>
      <c r="B499" s="73" t="s">
        <v>533</v>
      </c>
      <c r="C499" s="73" t="s">
        <v>25</v>
      </c>
      <c r="D499" s="73" t="s">
        <v>534</v>
      </c>
      <c r="E499" s="296" t="s">
        <v>90</v>
      </c>
      <c r="F499" s="296"/>
      <c r="G499" s="73" t="s">
        <v>20</v>
      </c>
      <c r="H499" s="33">
        <v>1</v>
      </c>
      <c r="I499" s="62">
        <v>1</v>
      </c>
      <c r="J499" s="33">
        <f t="shared" si="141"/>
        <v>229.63399999999999</v>
      </c>
      <c r="K499" s="74">
        <v>302.14999999999998</v>
      </c>
      <c r="L499" s="70">
        <f t="shared" si="129"/>
        <v>229.63</v>
      </c>
      <c r="O499" s="72"/>
    </row>
    <row r="500" spans="1:15" ht="13.5" thickTop="1">
      <c r="A500" s="32"/>
      <c r="B500" s="32"/>
      <c r="C500" s="32"/>
      <c r="D500" s="32"/>
      <c r="E500" s="32"/>
      <c r="F500" s="32"/>
      <c r="G500" s="32"/>
      <c r="H500" s="32"/>
      <c r="I500" s="59"/>
      <c r="J500" s="32"/>
      <c r="K500" s="59"/>
      <c r="L500" s="32"/>
      <c r="O500" s="72"/>
    </row>
    <row r="501" spans="1:15">
      <c r="A501" s="65" t="s">
        <v>535</v>
      </c>
      <c r="B501" s="65" t="s">
        <v>9</v>
      </c>
      <c r="C501" s="65" t="s">
        <v>10</v>
      </c>
      <c r="D501" s="65" t="s">
        <v>11</v>
      </c>
      <c r="E501" s="294" t="s">
        <v>12</v>
      </c>
      <c r="F501" s="294"/>
      <c r="G501" s="65" t="s">
        <v>13</v>
      </c>
      <c r="H501" s="65" t="s">
        <v>14</v>
      </c>
      <c r="I501" s="66" t="s">
        <v>14</v>
      </c>
      <c r="J501" s="65" t="s">
        <v>15</v>
      </c>
      <c r="K501" s="66" t="s">
        <v>15</v>
      </c>
      <c r="L501" s="65" t="s">
        <v>16</v>
      </c>
      <c r="O501" s="72"/>
    </row>
    <row r="502" spans="1:15" ht="25.5">
      <c r="A502" s="67" t="s">
        <v>17</v>
      </c>
      <c r="B502" s="67" t="s">
        <v>536</v>
      </c>
      <c r="C502" s="67" t="s">
        <v>25</v>
      </c>
      <c r="D502" s="67" t="s">
        <v>537</v>
      </c>
      <c r="E502" s="295" t="s">
        <v>335</v>
      </c>
      <c r="F502" s="295"/>
      <c r="G502" s="67" t="s">
        <v>20</v>
      </c>
      <c r="H502" s="68">
        <v>1</v>
      </c>
      <c r="I502" s="69">
        <v>1</v>
      </c>
      <c r="J502" s="70">
        <f>SUM(L503:L507)</f>
        <v>235.57</v>
      </c>
      <c r="K502" s="71">
        <v>309.95999999999998</v>
      </c>
      <c r="L502" s="70">
        <f t="shared" si="129"/>
        <v>235.57</v>
      </c>
      <c r="O502" s="72"/>
    </row>
    <row r="503" spans="1:15" ht="38.25">
      <c r="A503" s="73" t="s">
        <v>29</v>
      </c>
      <c r="B503" s="73" t="s">
        <v>538</v>
      </c>
      <c r="C503" s="73" t="s">
        <v>25</v>
      </c>
      <c r="D503" s="73" t="s">
        <v>539</v>
      </c>
      <c r="E503" s="296" t="s">
        <v>77</v>
      </c>
      <c r="F503" s="296"/>
      <c r="G503" s="73" t="s">
        <v>78</v>
      </c>
      <c r="H503" s="33">
        <v>0.23880000000000001</v>
      </c>
      <c r="I503" s="62">
        <v>0.23880000000000001</v>
      </c>
      <c r="J503" s="33">
        <f t="shared" ref="J503:J507" si="142">K503*(1-$M$14)</f>
        <v>141.9984</v>
      </c>
      <c r="K503" s="74">
        <v>186.84</v>
      </c>
      <c r="L503" s="70">
        <f t="shared" si="129"/>
        <v>33.909999999999997</v>
      </c>
      <c r="O503" s="72"/>
    </row>
    <row r="504" spans="1:15">
      <c r="A504" s="73" t="s">
        <v>29</v>
      </c>
      <c r="B504" s="73" t="s">
        <v>336</v>
      </c>
      <c r="C504" s="73" t="s">
        <v>25</v>
      </c>
      <c r="D504" s="73" t="s">
        <v>337</v>
      </c>
      <c r="E504" s="296" t="s">
        <v>32</v>
      </c>
      <c r="F504" s="296"/>
      <c r="G504" s="73" t="s">
        <v>22</v>
      </c>
      <c r="H504" s="33">
        <f t="shared" ref="H504:H505" si="143">I504</f>
        <v>0.23799999999999999</v>
      </c>
      <c r="I504" s="62">
        <v>0.23799999999999999</v>
      </c>
      <c r="J504" s="64">
        <f t="shared" si="142"/>
        <v>10.647600000000001</v>
      </c>
      <c r="K504" s="74">
        <v>14.01</v>
      </c>
      <c r="L504" s="70">
        <f t="shared" si="129"/>
        <v>2.5299999999999998</v>
      </c>
      <c r="O504" s="72"/>
    </row>
    <row r="505" spans="1:15">
      <c r="A505" s="73" t="s">
        <v>29</v>
      </c>
      <c r="B505" s="73" t="s">
        <v>55</v>
      </c>
      <c r="C505" s="73" t="s">
        <v>25</v>
      </c>
      <c r="D505" s="73" t="s">
        <v>56</v>
      </c>
      <c r="E505" s="296" t="s">
        <v>32</v>
      </c>
      <c r="F505" s="296"/>
      <c r="G505" s="73" t="s">
        <v>22</v>
      </c>
      <c r="H505" s="33">
        <f t="shared" si="143"/>
        <v>0.23799999999999999</v>
      </c>
      <c r="I505" s="62">
        <v>0.23799999999999999</v>
      </c>
      <c r="J505" s="64">
        <f t="shared" si="142"/>
        <v>13.634400000000001</v>
      </c>
      <c r="K505" s="74">
        <v>17.940000000000001</v>
      </c>
      <c r="L505" s="70">
        <f t="shared" si="129"/>
        <v>3.24</v>
      </c>
      <c r="O505" s="72"/>
    </row>
    <row r="506" spans="1:15">
      <c r="A506" s="73" t="s">
        <v>21</v>
      </c>
      <c r="B506" s="73" t="s">
        <v>340</v>
      </c>
      <c r="C506" s="73" t="s">
        <v>25</v>
      </c>
      <c r="D506" s="73" t="s">
        <v>341</v>
      </c>
      <c r="E506" s="296" t="s">
        <v>90</v>
      </c>
      <c r="F506" s="296"/>
      <c r="G506" s="73" t="s">
        <v>20</v>
      </c>
      <c r="H506" s="33">
        <v>1.4E-2</v>
      </c>
      <c r="I506" s="62">
        <v>1.4E-2</v>
      </c>
      <c r="J506" s="33">
        <f t="shared" si="142"/>
        <v>3.6024000000000003</v>
      </c>
      <c r="K506" s="74">
        <v>4.74</v>
      </c>
      <c r="L506" s="70">
        <f t="shared" si="129"/>
        <v>0.05</v>
      </c>
      <c r="O506" s="72"/>
    </row>
    <row r="507" spans="1:15" ht="26.25" thickBot="1">
      <c r="A507" s="73" t="s">
        <v>21</v>
      </c>
      <c r="B507" s="73" t="s">
        <v>540</v>
      </c>
      <c r="C507" s="73" t="s">
        <v>25</v>
      </c>
      <c r="D507" s="73" t="s">
        <v>541</v>
      </c>
      <c r="E507" s="296" t="s">
        <v>90</v>
      </c>
      <c r="F507" s="296"/>
      <c r="G507" s="73" t="s">
        <v>20</v>
      </c>
      <c r="H507" s="33">
        <v>1</v>
      </c>
      <c r="I507" s="62">
        <v>1</v>
      </c>
      <c r="J507" s="33">
        <f t="shared" si="142"/>
        <v>195.84440000000001</v>
      </c>
      <c r="K507" s="74">
        <v>257.69</v>
      </c>
      <c r="L507" s="70">
        <f t="shared" si="129"/>
        <v>195.84</v>
      </c>
      <c r="O507" s="72"/>
    </row>
    <row r="508" spans="1:15" ht="13.5" thickTop="1">
      <c r="A508" s="32"/>
      <c r="B508" s="32"/>
      <c r="C508" s="32"/>
      <c r="D508" s="32"/>
      <c r="E508" s="32"/>
      <c r="F508" s="32"/>
      <c r="G508" s="32"/>
      <c r="H508" s="32"/>
      <c r="I508" s="59"/>
      <c r="J508" s="32"/>
      <c r="K508" s="59"/>
      <c r="L508" s="32"/>
      <c r="O508" s="72"/>
    </row>
    <row r="509" spans="1:15">
      <c r="A509" s="65" t="s">
        <v>543</v>
      </c>
      <c r="B509" s="65" t="s">
        <v>9</v>
      </c>
      <c r="C509" s="65" t="s">
        <v>10</v>
      </c>
      <c r="D509" s="65" t="s">
        <v>11</v>
      </c>
      <c r="E509" s="294" t="s">
        <v>12</v>
      </c>
      <c r="F509" s="294"/>
      <c r="G509" s="65" t="s">
        <v>13</v>
      </c>
      <c r="H509" s="65" t="s">
        <v>14</v>
      </c>
      <c r="I509" s="66" t="s">
        <v>14</v>
      </c>
      <c r="J509" s="65" t="s">
        <v>15</v>
      </c>
      <c r="K509" s="66" t="s">
        <v>15</v>
      </c>
      <c r="L509" s="65" t="s">
        <v>16</v>
      </c>
      <c r="O509" s="72"/>
    </row>
    <row r="510" spans="1:15" ht="25.5">
      <c r="A510" s="67" t="s">
        <v>17</v>
      </c>
      <c r="B510" s="67" t="s">
        <v>544</v>
      </c>
      <c r="C510" s="67" t="s">
        <v>25</v>
      </c>
      <c r="D510" s="67" t="s">
        <v>545</v>
      </c>
      <c r="E510" s="295" t="s">
        <v>377</v>
      </c>
      <c r="F510" s="295"/>
      <c r="G510" s="67" t="s">
        <v>49</v>
      </c>
      <c r="H510" s="68">
        <v>1</v>
      </c>
      <c r="I510" s="69">
        <v>1</v>
      </c>
      <c r="J510" s="70">
        <f>SUM(L511:L513)</f>
        <v>111.59</v>
      </c>
      <c r="K510" s="71">
        <v>146.83000000000001</v>
      </c>
      <c r="L510" s="70">
        <f t="shared" si="129"/>
        <v>111.59</v>
      </c>
      <c r="O510" s="72"/>
    </row>
    <row r="511" spans="1:15">
      <c r="A511" s="73" t="s">
        <v>29</v>
      </c>
      <c r="B511" s="73" t="s">
        <v>546</v>
      </c>
      <c r="C511" s="73" t="s">
        <v>25</v>
      </c>
      <c r="D511" s="73" t="s">
        <v>547</v>
      </c>
      <c r="E511" s="296" t="s">
        <v>32</v>
      </c>
      <c r="F511" s="296"/>
      <c r="G511" s="73" t="s">
        <v>22</v>
      </c>
      <c r="H511" s="33">
        <f t="shared" ref="H511:H512" si="144">I511</f>
        <v>0.3054</v>
      </c>
      <c r="I511" s="62">
        <v>0.3054</v>
      </c>
      <c r="J511" s="64">
        <f t="shared" ref="J511:J513" si="145">K511*(1-$M$14)</f>
        <v>10.2676</v>
      </c>
      <c r="K511" s="74">
        <v>13.51</v>
      </c>
      <c r="L511" s="70">
        <f t="shared" si="129"/>
        <v>3.14</v>
      </c>
      <c r="O511" s="72"/>
    </row>
    <row r="512" spans="1:15">
      <c r="A512" s="73" t="s">
        <v>29</v>
      </c>
      <c r="B512" s="73" t="s">
        <v>38</v>
      </c>
      <c r="C512" s="73" t="s">
        <v>25</v>
      </c>
      <c r="D512" s="73" t="s">
        <v>39</v>
      </c>
      <c r="E512" s="296" t="s">
        <v>32</v>
      </c>
      <c r="F512" s="296"/>
      <c r="G512" s="73" t="s">
        <v>22</v>
      </c>
      <c r="H512" s="33">
        <f t="shared" si="144"/>
        <v>0.30509999999999998</v>
      </c>
      <c r="I512" s="62">
        <v>0.30509999999999998</v>
      </c>
      <c r="J512" s="64">
        <f t="shared" si="145"/>
        <v>13.1556</v>
      </c>
      <c r="K512" s="74">
        <v>17.309999999999999</v>
      </c>
      <c r="L512" s="70">
        <f t="shared" si="129"/>
        <v>4.01</v>
      </c>
      <c r="O512" s="72"/>
    </row>
    <row r="513" spans="1:15" ht="26.25" thickBot="1">
      <c r="A513" s="73" t="s">
        <v>21</v>
      </c>
      <c r="B513" s="73" t="s">
        <v>548</v>
      </c>
      <c r="C513" s="73" t="s">
        <v>25</v>
      </c>
      <c r="D513" s="73" t="s">
        <v>549</v>
      </c>
      <c r="E513" s="296" t="s">
        <v>90</v>
      </c>
      <c r="F513" s="296"/>
      <c r="G513" s="73" t="s">
        <v>49</v>
      </c>
      <c r="H513" s="33">
        <v>1.0389999999999999</v>
      </c>
      <c r="I513" s="62">
        <v>1.0389999999999999</v>
      </c>
      <c r="J513" s="33">
        <f t="shared" si="145"/>
        <v>100.51759999999999</v>
      </c>
      <c r="K513" s="74">
        <v>132.26</v>
      </c>
      <c r="L513" s="70">
        <f t="shared" si="129"/>
        <v>104.44</v>
      </c>
      <c r="O513" s="72"/>
    </row>
    <row r="514" spans="1:15" ht="13.5" thickTop="1">
      <c r="A514" s="32"/>
      <c r="B514" s="32"/>
      <c r="C514" s="32"/>
      <c r="D514" s="32"/>
      <c r="E514" s="32"/>
      <c r="F514" s="32"/>
      <c r="G514" s="32"/>
      <c r="H514" s="32"/>
      <c r="I514" s="59"/>
      <c r="J514" s="32"/>
      <c r="K514" s="59"/>
      <c r="L514" s="32"/>
      <c r="O514" s="72"/>
    </row>
    <row r="515" spans="1:15">
      <c r="A515" s="65" t="s">
        <v>553</v>
      </c>
      <c r="B515" s="65" t="s">
        <v>9</v>
      </c>
      <c r="C515" s="65" t="s">
        <v>10</v>
      </c>
      <c r="D515" s="65" t="s">
        <v>11</v>
      </c>
      <c r="E515" s="294" t="s">
        <v>12</v>
      </c>
      <c r="F515" s="294"/>
      <c r="G515" s="65" t="s">
        <v>13</v>
      </c>
      <c r="H515" s="65" t="s">
        <v>14</v>
      </c>
      <c r="I515" s="66" t="s">
        <v>14</v>
      </c>
      <c r="J515" s="65" t="s">
        <v>15</v>
      </c>
      <c r="K515" s="66" t="s">
        <v>15</v>
      </c>
      <c r="L515" s="65" t="s">
        <v>16</v>
      </c>
      <c r="O515" s="72"/>
    </row>
    <row r="516" spans="1:15" ht="25.5">
      <c r="A516" s="67" t="s">
        <v>17</v>
      </c>
      <c r="B516" s="67" t="s">
        <v>554</v>
      </c>
      <c r="C516" s="67" t="s">
        <v>25</v>
      </c>
      <c r="D516" s="67" t="s">
        <v>555</v>
      </c>
      <c r="E516" s="295" t="s">
        <v>556</v>
      </c>
      <c r="F516" s="295"/>
      <c r="G516" s="67" t="s">
        <v>20</v>
      </c>
      <c r="H516" s="68">
        <v>1</v>
      </c>
      <c r="I516" s="69">
        <v>1</v>
      </c>
      <c r="J516" s="70">
        <f>SUM(L517:L520)</f>
        <v>209.58999999999997</v>
      </c>
      <c r="K516" s="71">
        <v>275.77</v>
      </c>
      <c r="L516" s="70">
        <f t="shared" si="129"/>
        <v>209.59</v>
      </c>
      <c r="O516" s="72"/>
    </row>
    <row r="517" spans="1:15" ht="38.25">
      <c r="A517" s="73" t="s">
        <v>29</v>
      </c>
      <c r="B517" s="73" t="s">
        <v>436</v>
      </c>
      <c r="C517" s="73" t="s">
        <v>25</v>
      </c>
      <c r="D517" s="73" t="s">
        <v>437</v>
      </c>
      <c r="E517" s="296" t="s">
        <v>32</v>
      </c>
      <c r="F517" s="296"/>
      <c r="G517" s="73" t="s">
        <v>28</v>
      </c>
      <c r="H517" s="33">
        <v>2.9100000000000001E-2</v>
      </c>
      <c r="I517" s="62">
        <v>2.9100000000000001E-2</v>
      </c>
      <c r="J517" s="33">
        <f t="shared" ref="J517:J520" si="146">K517*(1-$M$14)</f>
        <v>395.61799999999999</v>
      </c>
      <c r="K517" s="74">
        <v>520.54999999999995</v>
      </c>
      <c r="L517" s="70">
        <f t="shared" si="129"/>
        <v>11.51</v>
      </c>
      <c r="O517" s="72"/>
    </row>
    <row r="518" spans="1:15">
      <c r="A518" s="73" t="s">
        <v>29</v>
      </c>
      <c r="B518" s="73" t="s">
        <v>55</v>
      </c>
      <c r="C518" s="73" t="s">
        <v>25</v>
      </c>
      <c r="D518" s="73" t="s">
        <v>56</v>
      </c>
      <c r="E518" s="296" t="s">
        <v>32</v>
      </c>
      <c r="F518" s="296"/>
      <c r="G518" s="73" t="s">
        <v>22</v>
      </c>
      <c r="H518" s="33">
        <f t="shared" ref="H518:H519" si="147">I518</f>
        <v>1.042</v>
      </c>
      <c r="I518" s="62">
        <v>1.042</v>
      </c>
      <c r="J518" s="64">
        <f t="shared" si="146"/>
        <v>13.634400000000001</v>
      </c>
      <c r="K518" s="74">
        <v>17.940000000000001</v>
      </c>
      <c r="L518" s="70">
        <f t="shared" si="129"/>
        <v>14.21</v>
      </c>
      <c r="O518" s="72"/>
    </row>
    <row r="519" spans="1:15">
      <c r="A519" s="73" t="s">
        <v>29</v>
      </c>
      <c r="B519" s="73" t="s">
        <v>336</v>
      </c>
      <c r="C519" s="73" t="s">
        <v>25</v>
      </c>
      <c r="D519" s="73" t="s">
        <v>337</v>
      </c>
      <c r="E519" s="296" t="s">
        <v>32</v>
      </c>
      <c r="F519" s="296"/>
      <c r="G519" s="73" t="s">
        <v>22</v>
      </c>
      <c r="H519" s="33">
        <f t="shared" si="147"/>
        <v>1.0429999999999999</v>
      </c>
      <c r="I519" s="62">
        <v>1.0429999999999999</v>
      </c>
      <c r="J519" s="64">
        <f t="shared" si="146"/>
        <v>10.647600000000001</v>
      </c>
      <c r="K519" s="74">
        <v>14.01</v>
      </c>
      <c r="L519" s="70">
        <f t="shared" si="129"/>
        <v>11.11</v>
      </c>
      <c r="O519" s="72"/>
    </row>
    <row r="520" spans="1:15" ht="26.25" thickBot="1">
      <c r="A520" s="73" t="s">
        <v>21</v>
      </c>
      <c r="B520" s="73" t="s">
        <v>557</v>
      </c>
      <c r="C520" s="73" t="s">
        <v>25</v>
      </c>
      <c r="D520" s="73" t="s">
        <v>558</v>
      </c>
      <c r="E520" s="296" t="s">
        <v>90</v>
      </c>
      <c r="F520" s="296"/>
      <c r="G520" s="73" t="s">
        <v>20</v>
      </c>
      <c r="H520" s="33">
        <v>1</v>
      </c>
      <c r="I520" s="62">
        <v>1</v>
      </c>
      <c r="J520" s="33">
        <f t="shared" si="146"/>
        <v>172.75560000000002</v>
      </c>
      <c r="K520" s="74">
        <v>227.31</v>
      </c>
      <c r="L520" s="70">
        <f t="shared" si="129"/>
        <v>172.76</v>
      </c>
      <c r="O520" s="72"/>
    </row>
    <row r="521" spans="1:15" ht="13.5" thickTop="1">
      <c r="A521" s="32"/>
      <c r="B521" s="32"/>
      <c r="C521" s="32"/>
      <c r="D521" s="32"/>
      <c r="E521" s="32"/>
      <c r="F521" s="32"/>
      <c r="G521" s="32"/>
      <c r="H521" s="32"/>
      <c r="I521" s="59"/>
      <c r="J521" s="32"/>
      <c r="K521" s="59"/>
      <c r="L521" s="32"/>
      <c r="O521" s="72"/>
    </row>
    <row r="522" spans="1:15">
      <c r="A522" s="65" t="s">
        <v>559</v>
      </c>
      <c r="B522" s="65" t="s">
        <v>9</v>
      </c>
      <c r="C522" s="65" t="s">
        <v>10</v>
      </c>
      <c r="D522" s="65" t="s">
        <v>11</v>
      </c>
      <c r="E522" s="294" t="s">
        <v>12</v>
      </c>
      <c r="F522" s="294"/>
      <c r="G522" s="65" t="s">
        <v>13</v>
      </c>
      <c r="H522" s="65" t="s">
        <v>14</v>
      </c>
      <c r="I522" s="66" t="s">
        <v>14</v>
      </c>
      <c r="J522" s="65" t="s">
        <v>15</v>
      </c>
      <c r="K522" s="66" t="s">
        <v>15</v>
      </c>
      <c r="L522" s="65" t="s">
        <v>16</v>
      </c>
      <c r="O522" s="72"/>
    </row>
    <row r="523" spans="1:15" ht="25.5">
      <c r="A523" s="67" t="s">
        <v>17</v>
      </c>
      <c r="B523" s="67" t="s">
        <v>560</v>
      </c>
      <c r="C523" s="67" t="s">
        <v>25</v>
      </c>
      <c r="D523" s="67" t="s">
        <v>561</v>
      </c>
      <c r="E523" s="295" t="s">
        <v>556</v>
      </c>
      <c r="F523" s="295"/>
      <c r="G523" s="67" t="s">
        <v>49</v>
      </c>
      <c r="H523" s="68">
        <v>1</v>
      </c>
      <c r="I523" s="69">
        <v>1</v>
      </c>
      <c r="J523" s="70">
        <f>SUM(L524:L526)</f>
        <v>8.2799999999999994</v>
      </c>
      <c r="K523" s="71">
        <v>10.9</v>
      </c>
      <c r="L523" s="70">
        <f t="shared" si="129"/>
        <v>8.2799999999999994</v>
      </c>
      <c r="O523" s="72"/>
    </row>
    <row r="524" spans="1:15">
      <c r="A524" s="73" t="s">
        <v>29</v>
      </c>
      <c r="B524" s="73" t="s">
        <v>55</v>
      </c>
      <c r="C524" s="73" t="s">
        <v>25</v>
      </c>
      <c r="D524" s="73" t="s">
        <v>56</v>
      </c>
      <c r="E524" s="296" t="s">
        <v>32</v>
      </c>
      <c r="F524" s="296"/>
      <c r="G524" s="73" t="s">
        <v>22</v>
      </c>
      <c r="H524" s="33">
        <f t="shared" ref="H524:H525" si="148">I524</f>
        <v>9.1499999999999998E-2</v>
      </c>
      <c r="I524" s="62">
        <v>9.1499999999999998E-2</v>
      </c>
      <c r="J524" s="64">
        <f t="shared" ref="J524:J526" si="149">K524*(1-$M$14)</f>
        <v>13.634400000000001</v>
      </c>
      <c r="K524" s="74">
        <v>17.940000000000001</v>
      </c>
      <c r="L524" s="70">
        <f t="shared" si="129"/>
        <v>1.25</v>
      </c>
      <c r="O524" s="72"/>
    </row>
    <row r="525" spans="1:15">
      <c r="A525" s="73" t="s">
        <v>29</v>
      </c>
      <c r="B525" s="73" t="s">
        <v>336</v>
      </c>
      <c r="C525" s="73" t="s">
        <v>25</v>
      </c>
      <c r="D525" s="73" t="s">
        <v>337</v>
      </c>
      <c r="E525" s="296" t="s">
        <v>32</v>
      </c>
      <c r="F525" s="296"/>
      <c r="G525" s="73" t="s">
        <v>22</v>
      </c>
      <c r="H525" s="33">
        <f t="shared" si="148"/>
        <v>9.1499999999999998E-2</v>
      </c>
      <c r="I525" s="62">
        <v>9.1499999999999998E-2</v>
      </c>
      <c r="J525" s="64">
        <f t="shared" si="149"/>
        <v>10.647600000000001</v>
      </c>
      <c r="K525" s="74">
        <v>14.01</v>
      </c>
      <c r="L525" s="70">
        <f t="shared" si="129"/>
        <v>0.97</v>
      </c>
      <c r="O525" s="72"/>
    </row>
    <row r="526" spans="1:15" ht="13.5" thickBot="1">
      <c r="A526" s="73" t="s">
        <v>21</v>
      </c>
      <c r="B526" s="73" t="s">
        <v>562</v>
      </c>
      <c r="C526" s="73" t="s">
        <v>25</v>
      </c>
      <c r="D526" s="73" t="s">
        <v>563</v>
      </c>
      <c r="E526" s="296" t="s">
        <v>90</v>
      </c>
      <c r="F526" s="296"/>
      <c r="G526" s="73" t="s">
        <v>49</v>
      </c>
      <c r="H526" s="33">
        <v>1.05</v>
      </c>
      <c r="I526" s="62">
        <v>1.05</v>
      </c>
      <c r="J526" s="33">
        <f t="shared" si="149"/>
        <v>5.7759999999999998</v>
      </c>
      <c r="K526" s="74">
        <v>7.6</v>
      </c>
      <c r="L526" s="70">
        <f t="shared" ref="L526:L539" si="150">ROUND(H526*J526,2)</f>
        <v>6.06</v>
      </c>
      <c r="O526" s="72"/>
    </row>
    <row r="527" spans="1:15" ht="13.5" thickTop="1">
      <c r="A527" s="32"/>
      <c r="B527" s="32"/>
      <c r="C527" s="32"/>
      <c r="D527" s="32"/>
      <c r="E527" s="32"/>
      <c r="F527" s="32"/>
      <c r="G527" s="32"/>
      <c r="H527" s="32"/>
      <c r="I527" s="59"/>
      <c r="J527" s="32"/>
      <c r="K527" s="59"/>
      <c r="L527" s="32"/>
      <c r="O527" s="72"/>
    </row>
    <row r="528" spans="1:15">
      <c r="A528" s="65" t="s">
        <v>565</v>
      </c>
      <c r="B528" s="65" t="s">
        <v>9</v>
      </c>
      <c r="C528" s="65" t="s">
        <v>10</v>
      </c>
      <c r="D528" s="65" t="s">
        <v>11</v>
      </c>
      <c r="E528" s="294" t="s">
        <v>12</v>
      </c>
      <c r="F528" s="294"/>
      <c r="G528" s="65" t="s">
        <v>13</v>
      </c>
      <c r="H528" s="65" t="s">
        <v>14</v>
      </c>
      <c r="I528" s="66" t="s">
        <v>14</v>
      </c>
      <c r="J528" s="65" t="s">
        <v>15</v>
      </c>
      <c r="K528" s="66" t="s">
        <v>15</v>
      </c>
      <c r="L528" s="65" t="s">
        <v>16</v>
      </c>
      <c r="O528" s="72"/>
    </row>
    <row r="529" spans="1:15" ht="25.5">
      <c r="A529" s="67" t="s">
        <v>17</v>
      </c>
      <c r="B529" s="67" t="s">
        <v>566</v>
      </c>
      <c r="C529" s="67" t="s">
        <v>25</v>
      </c>
      <c r="D529" s="67" t="s">
        <v>567</v>
      </c>
      <c r="E529" s="295" t="s">
        <v>335</v>
      </c>
      <c r="F529" s="295"/>
      <c r="G529" s="67" t="s">
        <v>49</v>
      </c>
      <c r="H529" s="68">
        <v>1</v>
      </c>
      <c r="I529" s="69">
        <v>1</v>
      </c>
      <c r="J529" s="70">
        <f>SUM(L530:L533)</f>
        <v>6.37</v>
      </c>
      <c r="K529" s="71">
        <v>8.3800000000000008</v>
      </c>
      <c r="L529" s="70">
        <f t="shared" si="150"/>
        <v>6.37</v>
      </c>
      <c r="O529" s="72"/>
    </row>
    <row r="530" spans="1:15" ht="38.25">
      <c r="A530" s="73" t="s">
        <v>29</v>
      </c>
      <c r="B530" s="73" t="s">
        <v>375</v>
      </c>
      <c r="C530" s="73" t="s">
        <v>25</v>
      </c>
      <c r="D530" s="73" t="s">
        <v>376</v>
      </c>
      <c r="E530" s="296" t="s">
        <v>377</v>
      </c>
      <c r="F530" s="296"/>
      <c r="G530" s="73" t="s">
        <v>49</v>
      </c>
      <c r="H530" s="33">
        <v>1</v>
      </c>
      <c r="I530" s="62">
        <v>1</v>
      </c>
      <c r="J530" s="33">
        <f t="shared" ref="J530:J533" si="151">K530*(1-$M$14)</f>
        <v>1.7479999999999998</v>
      </c>
      <c r="K530" s="74">
        <v>2.2999999999999998</v>
      </c>
      <c r="L530" s="70">
        <f t="shared" si="150"/>
        <v>1.75</v>
      </c>
      <c r="O530" s="72"/>
    </row>
    <row r="531" spans="1:15">
      <c r="A531" s="73" t="s">
        <v>29</v>
      </c>
      <c r="B531" s="73" t="s">
        <v>336</v>
      </c>
      <c r="C531" s="73" t="s">
        <v>25</v>
      </c>
      <c r="D531" s="73" t="s">
        <v>337</v>
      </c>
      <c r="E531" s="296" t="s">
        <v>32</v>
      </c>
      <c r="F531" s="296"/>
      <c r="G531" s="73" t="s">
        <v>22</v>
      </c>
      <c r="H531" s="33">
        <f t="shared" ref="H531:H532" si="152">I531</f>
        <v>8.1000000000000003E-2</v>
      </c>
      <c r="I531" s="62">
        <v>8.1000000000000003E-2</v>
      </c>
      <c r="J531" s="64">
        <f t="shared" si="151"/>
        <v>10.647600000000001</v>
      </c>
      <c r="K531" s="74">
        <v>14.01</v>
      </c>
      <c r="L531" s="70">
        <f t="shared" si="150"/>
        <v>0.86</v>
      </c>
      <c r="O531" s="72"/>
    </row>
    <row r="532" spans="1:15">
      <c r="A532" s="73" t="s">
        <v>29</v>
      </c>
      <c r="B532" s="73" t="s">
        <v>55</v>
      </c>
      <c r="C532" s="73" t="s">
        <v>25</v>
      </c>
      <c r="D532" s="73" t="s">
        <v>56</v>
      </c>
      <c r="E532" s="296" t="s">
        <v>32</v>
      </c>
      <c r="F532" s="296"/>
      <c r="G532" s="73" t="s">
        <v>22</v>
      </c>
      <c r="H532" s="33">
        <f t="shared" si="152"/>
        <v>8.2000000000000003E-2</v>
      </c>
      <c r="I532" s="62">
        <v>8.2000000000000003E-2</v>
      </c>
      <c r="J532" s="64">
        <f t="shared" si="151"/>
        <v>13.634400000000001</v>
      </c>
      <c r="K532" s="74">
        <v>17.940000000000001</v>
      </c>
      <c r="L532" s="70">
        <f t="shared" si="150"/>
        <v>1.1200000000000001</v>
      </c>
      <c r="O532" s="72"/>
    </row>
    <row r="533" spans="1:15" ht="13.5" thickBot="1">
      <c r="A533" s="73" t="s">
        <v>21</v>
      </c>
      <c r="B533" s="73" t="s">
        <v>568</v>
      </c>
      <c r="C533" s="73" t="s">
        <v>25</v>
      </c>
      <c r="D533" s="73" t="s">
        <v>569</v>
      </c>
      <c r="E533" s="296" t="s">
        <v>90</v>
      </c>
      <c r="F533" s="296"/>
      <c r="G533" s="73" t="s">
        <v>49</v>
      </c>
      <c r="H533" s="33">
        <v>1.0169999999999999</v>
      </c>
      <c r="I533" s="62">
        <v>1.0169999999999999</v>
      </c>
      <c r="J533" s="33">
        <f t="shared" si="151"/>
        <v>2.5992000000000002</v>
      </c>
      <c r="K533" s="74">
        <v>3.42</v>
      </c>
      <c r="L533" s="70">
        <f t="shared" si="150"/>
        <v>2.64</v>
      </c>
      <c r="O533" s="72"/>
    </row>
    <row r="534" spans="1:15" ht="13.5" thickTop="1">
      <c r="A534" s="32"/>
      <c r="B534" s="32"/>
      <c r="C534" s="32"/>
      <c r="D534" s="32"/>
      <c r="E534" s="32"/>
      <c r="F534" s="32"/>
      <c r="G534" s="32"/>
      <c r="H534" s="32"/>
      <c r="I534" s="59"/>
      <c r="J534" s="32"/>
      <c r="K534" s="59"/>
      <c r="L534" s="32"/>
      <c r="O534" s="72"/>
    </row>
    <row r="535" spans="1:15">
      <c r="A535" s="65" t="s">
        <v>570</v>
      </c>
      <c r="B535" s="65" t="s">
        <v>9</v>
      </c>
      <c r="C535" s="65" t="s">
        <v>10</v>
      </c>
      <c r="D535" s="65" t="s">
        <v>11</v>
      </c>
      <c r="E535" s="294" t="s">
        <v>12</v>
      </c>
      <c r="F535" s="294"/>
      <c r="G535" s="65" t="s">
        <v>13</v>
      </c>
      <c r="H535" s="65" t="s">
        <v>14</v>
      </c>
      <c r="I535" s="66" t="s">
        <v>14</v>
      </c>
      <c r="J535" s="65" t="s">
        <v>15</v>
      </c>
      <c r="K535" s="66" t="s">
        <v>15</v>
      </c>
      <c r="L535" s="65" t="s">
        <v>16</v>
      </c>
      <c r="O535" s="72"/>
    </row>
    <row r="536" spans="1:15" ht="25.5">
      <c r="A536" s="67" t="s">
        <v>17</v>
      </c>
      <c r="B536" s="67" t="s">
        <v>571</v>
      </c>
      <c r="C536" s="67" t="s">
        <v>25</v>
      </c>
      <c r="D536" s="67" t="s">
        <v>572</v>
      </c>
      <c r="E536" s="295" t="s">
        <v>335</v>
      </c>
      <c r="F536" s="295"/>
      <c r="G536" s="67" t="s">
        <v>49</v>
      </c>
      <c r="H536" s="68">
        <v>1</v>
      </c>
      <c r="I536" s="69">
        <v>1</v>
      </c>
      <c r="J536" s="70">
        <f>SUM(L537:L539)</f>
        <v>4.88</v>
      </c>
      <c r="K536" s="71">
        <v>6.42</v>
      </c>
      <c r="L536" s="70">
        <f t="shared" si="150"/>
        <v>4.88</v>
      </c>
      <c r="O536" s="72"/>
    </row>
    <row r="537" spans="1:15">
      <c r="A537" s="73" t="s">
        <v>29</v>
      </c>
      <c r="B537" s="73" t="s">
        <v>336</v>
      </c>
      <c r="C537" s="73" t="s">
        <v>25</v>
      </c>
      <c r="D537" s="73" t="s">
        <v>337</v>
      </c>
      <c r="E537" s="296" t="s">
        <v>32</v>
      </c>
      <c r="F537" s="296"/>
      <c r="G537" s="73" t="s">
        <v>22</v>
      </c>
      <c r="H537" s="33">
        <f t="shared" ref="H537:H538" si="153">I537</f>
        <v>0.14399999999999999</v>
      </c>
      <c r="I537" s="62">
        <v>0.14399999999999999</v>
      </c>
      <c r="J537" s="64">
        <f t="shared" ref="J537:J539" si="154">K537*(1-$M$14)</f>
        <v>10.647600000000001</v>
      </c>
      <c r="K537" s="74">
        <v>14.01</v>
      </c>
      <c r="L537" s="70">
        <f t="shared" si="150"/>
        <v>1.53</v>
      </c>
      <c r="O537" s="72"/>
    </row>
    <row r="538" spans="1:15">
      <c r="A538" s="73" t="s">
        <v>29</v>
      </c>
      <c r="B538" s="73" t="s">
        <v>55</v>
      </c>
      <c r="C538" s="73" t="s">
        <v>25</v>
      </c>
      <c r="D538" s="73" t="s">
        <v>56</v>
      </c>
      <c r="E538" s="296" t="s">
        <v>32</v>
      </c>
      <c r="F538" s="296"/>
      <c r="G538" s="73" t="s">
        <v>22</v>
      </c>
      <c r="H538" s="33">
        <f t="shared" si="153"/>
        <v>0.14399999999999999</v>
      </c>
      <c r="I538" s="62">
        <v>0.14399999999999999</v>
      </c>
      <c r="J538" s="64">
        <f t="shared" si="154"/>
        <v>13.634400000000001</v>
      </c>
      <c r="K538" s="74">
        <v>17.940000000000001</v>
      </c>
      <c r="L538" s="70">
        <f t="shared" si="150"/>
        <v>1.96</v>
      </c>
      <c r="O538" s="72"/>
    </row>
    <row r="539" spans="1:15" ht="13.5" thickBot="1">
      <c r="A539" s="73" t="s">
        <v>21</v>
      </c>
      <c r="B539" s="73" t="s">
        <v>383</v>
      </c>
      <c r="C539" s="73" t="s">
        <v>25</v>
      </c>
      <c r="D539" s="73" t="s">
        <v>384</v>
      </c>
      <c r="E539" s="296" t="s">
        <v>90</v>
      </c>
      <c r="F539" s="296"/>
      <c r="G539" s="73" t="s">
        <v>49</v>
      </c>
      <c r="H539" s="33">
        <v>1.0169999999999999</v>
      </c>
      <c r="I539" s="62">
        <v>1.0169999999999999</v>
      </c>
      <c r="J539" s="33">
        <f t="shared" si="154"/>
        <v>1.3680000000000001</v>
      </c>
      <c r="K539" s="74">
        <v>1.8</v>
      </c>
      <c r="L539" s="70">
        <f t="shared" si="150"/>
        <v>1.39</v>
      </c>
      <c r="O539" s="72"/>
    </row>
    <row r="540" spans="1:15" ht="13.5" thickTop="1">
      <c r="A540" s="32"/>
      <c r="B540" s="32"/>
      <c r="C540" s="32"/>
      <c r="D540" s="32"/>
      <c r="E540" s="32"/>
      <c r="F540" s="32"/>
      <c r="G540" s="32"/>
      <c r="H540" s="32"/>
      <c r="I540" s="59"/>
      <c r="J540" s="32"/>
      <c r="K540" s="59"/>
      <c r="L540" s="32"/>
      <c r="O540" s="72"/>
    </row>
    <row r="541" spans="1:15">
      <c r="A541" s="65" t="s">
        <v>577</v>
      </c>
      <c r="B541" s="65" t="s">
        <v>9</v>
      </c>
      <c r="C541" s="65" t="s">
        <v>10</v>
      </c>
      <c r="D541" s="65" t="s">
        <v>11</v>
      </c>
      <c r="E541" s="294" t="s">
        <v>12</v>
      </c>
      <c r="F541" s="294"/>
      <c r="G541" s="65" t="s">
        <v>13</v>
      </c>
      <c r="H541" s="65" t="s">
        <v>14</v>
      </c>
      <c r="I541" s="66" t="s">
        <v>14</v>
      </c>
      <c r="J541" s="65" t="s">
        <v>15</v>
      </c>
      <c r="K541" s="66" t="s">
        <v>15</v>
      </c>
      <c r="L541" s="65" t="s">
        <v>16</v>
      </c>
      <c r="O541" s="72"/>
    </row>
    <row r="542" spans="1:15" ht="25.5">
      <c r="A542" s="67" t="s">
        <v>17</v>
      </c>
      <c r="B542" s="67" t="s">
        <v>578</v>
      </c>
      <c r="C542" s="67" t="s">
        <v>25</v>
      </c>
      <c r="D542" s="67" t="s">
        <v>579</v>
      </c>
      <c r="E542" s="295" t="s">
        <v>335</v>
      </c>
      <c r="F542" s="295"/>
      <c r="G542" s="67" t="s">
        <v>20</v>
      </c>
      <c r="H542" s="68">
        <v>1</v>
      </c>
      <c r="I542" s="69">
        <v>1</v>
      </c>
      <c r="J542" s="70">
        <f>SUM(L543:L545)</f>
        <v>7.7399999999999993</v>
      </c>
      <c r="K542" s="71">
        <v>10.18</v>
      </c>
      <c r="L542" s="70">
        <f>ROUND(H542*J542,2)</f>
        <v>7.74</v>
      </c>
      <c r="O542" s="72"/>
    </row>
    <row r="543" spans="1:15">
      <c r="A543" s="73" t="s">
        <v>29</v>
      </c>
      <c r="B543" s="73" t="s">
        <v>336</v>
      </c>
      <c r="C543" s="73" t="s">
        <v>25</v>
      </c>
      <c r="D543" s="73" t="s">
        <v>337</v>
      </c>
      <c r="E543" s="296" t="s">
        <v>32</v>
      </c>
      <c r="F543" s="296"/>
      <c r="G543" s="73" t="s">
        <v>22</v>
      </c>
      <c r="H543" s="33">
        <f t="shared" ref="H543:H544" si="155">I543</f>
        <v>0.23799999999999999</v>
      </c>
      <c r="I543" s="62">
        <v>0.23799999999999999</v>
      </c>
      <c r="J543" s="64">
        <f t="shared" ref="J543:J545" si="156">K543*(1-$M$14)</f>
        <v>10.647600000000001</v>
      </c>
      <c r="K543" s="74">
        <v>14.01</v>
      </c>
      <c r="L543" s="70">
        <f>ROUND(H543*J543,2)</f>
        <v>2.5299999999999998</v>
      </c>
      <c r="O543" s="72"/>
    </row>
    <row r="544" spans="1:15">
      <c r="A544" s="73" t="s">
        <v>29</v>
      </c>
      <c r="B544" s="73" t="s">
        <v>55</v>
      </c>
      <c r="C544" s="73" t="s">
        <v>25</v>
      </c>
      <c r="D544" s="73" t="s">
        <v>56</v>
      </c>
      <c r="E544" s="296" t="s">
        <v>32</v>
      </c>
      <c r="F544" s="296"/>
      <c r="G544" s="73" t="s">
        <v>22</v>
      </c>
      <c r="H544" s="33">
        <f t="shared" si="155"/>
        <v>0.23899999999999999</v>
      </c>
      <c r="I544" s="62">
        <v>0.23899999999999999</v>
      </c>
      <c r="J544" s="64">
        <f t="shared" si="156"/>
        <v>13.634400000000001</v>
      </c>
      <c r="K544" s="74">
        <v>17.940000000000001</v>
      </c>
      <c r="L544" s="70">
        <f>ROUND(H544*J544,2)</f>
        <v>3.26</v>
      </c>
      <c r="O544" s="72"/>
    </row>
    <row r="545" spans="1:15" ht="13.5" thickBot="1">
      <c r="A545" s="73" t="s">
        <v>21</v>
      </c>
      <c r="B545" s="73" t="s">
        <v>580</v>
      </c>
      <c r="C545" s="73" t="s">
        <v>25</v>
      </c>
      <c r="D545" s="73" t="s">
        <v>581</v>
      </c>
      <c r="E545" s="296" t="s">
        <v>90</v>
      </c>
      <c r="F545" s="296"/>
      <c r="G545" s="73" t="s">
        <v>20</v>
      </c>
      <c r="H545" s="33">
        <v>1</v>
      </c>
      <c r="I545" s="62">
        <v>1</v>
      </c>
      <c r="J545" s="33">
        <f t="shared" si="156"/>
        <v>1.9456</v>
      </c>
      <c r="K545" s="74">
        <v>2.56</v>
      </c>
      <c r="L545" s="70">
        <f>ROUND(H545*J545,2)</f>
        <v>1.95</v>
      </c>
      <c r="O545" s="72"/>
    </row>
    <row r="546" spans="1:15" ht="13.5" thickTop="1">
      <c r="A546" s="32"/>
      <c r="B546" s="32"/>
      <c r="C546" s="32"/>
      <c r="D546" s="32"/>
      <c r="E546" s="32"/>
      <c r="F546" s="32"/>
      <c r="G546" s="32"/>
      <c r="H546" s="32"/>
      <c r="I546" s="59"/>
      <c r="J546" s="32"/>
      <c r="K546" s="59"/>
      <c r="L546" s="32"/>
      <c r="O546" s="72"/>
    </row>
    <row r="547" spans="1:15">
      <c r="A547" s="65" t="s">
        <v>582</v>
      </c>
      <c r="B547" s="65" t="s">
        <v>9</v>
      </c>
      <c r="C547" s="65" t="s">
        <v>10</v>
      </c>
      <c r="D547" s="65" t="s">
        <v>11</v>
      </c>
      <c r="E547" s="294" t="s">
        <v>12</v>
      </c>
      <c r="F547" s="294"/>
      <c r="G547" s="65" t="s">
        <v>13</v>
      </c>
      <c r="H547" s="65" t="s">
        <v>14</v>
      </c>
      <c r="I547" s="66" t="s">
        <v>14</v>
      </c>
      <c r="J547" s="65" t="s">
        <v>15</v>
      </c>
      <c r="K547" s="66" t="s">
        <v>15</v>
      </c>
      <c r="L547" s="65" t="s">
        <v>16</v>
      </c>
      <c r="O547" s="72"/>
    </row>
    <row r="548" spans="1:15" ht="25.5">
      <c r="A548" s="67" t="s">
        <v>17</v>
      </c>
      <c r="B548" s="67" t="s">
        <v>583</v>
      </c>
      <c r="C548" s="67" t="s">
        <v>25</v>
      </c>
      <c r="D548" s="67" t="s">
        <v>584</v>
      </c>
      <c r="E548" s="295" t="s">
        <v>556</v>
      </c>
      <c r="F548" s="295"/>
      <c r="G548" s="67" t="s">
        <v>49</v>
      </c>
      <c r="H548" s="68">
        <v>1</v>
      </c>
      <c r="I548" s="69">
        <v>1</v>
      </c>
      <c r="J548" s="70">
        <f>SUM(L549:L551)</f>
        <v>1.59</v>
      </c>
      <c r="K548" s="71">
        <v>2.09</v>
      </c>
      <c r="L548" s="70">
        <f>ROUND(H548*J548,2)</f>
        <v>1.59</v>
      </c>
      <c r="O548" s="72"/>
    </row>
    <row r="549" spans="1:15">
      <c r="A549" s="73" t="s">
        <v>29</v>
      </c>
      <c r="B549" s="73" t="s">
        <v>55</v>
      </c>
      <c r="C549" s="73" t="s">
        <v>25</v>
      </c>
      <c r="D549" s="73" t="s">
        <v>56</v>
      </c>
      <c r="E549" s="296" t="s">
        <v>32</v>
      </c>
      <c r="F549" s="296"/>
      <c r="G549" s="73" t="s">
        <v>22</v>
      </c>
      <c r="H549" s="33">
        <f t="shared" ref="H549:H550" si="157">I549</f>
        <v>4.4999999999999997E-3</v>
      </c>
      <c r="I549" s="62">
        <v>4.4999999999999997E-3</v>
      </c>
      <c r="J549" s="64">
        <f t="shared" ref="J549:J551" si="158">K549*(1-$M$14)</f>
        <v>13.634400000000001</v>
      </c>
      <c r="K549" s="74">
        <v>17.940000000000001</v>
      </c>
      <c r="L549" s="70">
        <f>ROUND(H549*J549,2)</f>
        <v>0.06</v>
      </c>
      <c r="O549" s="72"/>
    </row>
    <row r="550" spans="1:15">
      <c r="A550" s="73" t="s">
        <v>29</v>
      </c>
      <c r="B550" s="73" t="s">
        <v>336</v>
      </c>
      <c r="C550" s="73" t="s">
        <v>25</v>
      </c>
      <c r="D550" s="73" t="s">
        <v>337</v>
      </c>
      <c r="E550" s="296" t="s">
        <v>32</v>
      </c>
      <c r="F550" s="296"/>
      <c r="G550" s="73" t="s">
        <v>22</v>
      </c>
      <c r="H550" s="33">
        <f t="shared" si="157"/>
        <v>4.4999999999999997E-3</v>
      </c>
      <c r="I550" s="62">
        <v>4.4999999999999997E-3</v>
      </c>
      <c r="J550" s="64">
        <f t="shared" si="158"/>
        <v>10.647600000000001</v>
      </c>
      <c r="K550" s="74">
        <v>14.01</v>
      </c>
      <c r="L550" s="70">
        <f>ROUND(H550*J550,2)</f>
        <v>0.05</v>
      </c>
      <c r="O550" s="72"/>
    </row>
    <row r="551" spans="1:15" ht="13.5" thickBot="1">
      <c r="A551" s="73" t="s">
        <v>21</v>
      </c>
      <c r="B551" s="73" t="s">
        <v>585</v>
      </c>
      <c r="C551" s="73" t="s">
        <v>25</v>
      </c>
      <c r="D551" s="73" t="s">
        <v>586</v>
      </c>
      <c r="E551" s="296" t="s">
        <v>90</v>
      </c>
      <c r="F551" s="296"/>
      <c r="G551" s="73" t="s">
        <v>49</v>
      </c>
      <c r="H551" s="33">
        <v>1.05</v>
      </c>
      <c r="I551" s="62">
        <v>1.05</v>
      </c>
      <c r="J551" s="33">
        <f t="shared" si="158"/>
        <v>1.4136000000000002</v>
      </c>
      <c r="K551" s="74">
        <v>1.86</v>
      </c>
      <c r="L551" s="70">
        <f>ROUND(H551*J551,2)</f>
        <v>1.48</v>
      </c>
      <c r="O551" s="72"/>
    </row>
    <row r="552" spans="1:15" ht="13.5" thickTop="1">
      <c r="A552" s="32"/>
      <c r="B552" s="32"/>
      <c r="C552" s="32"/>
      <c r="D552" s="32"/>
      <c r="E552" s="32"/>
      <c r="F552" s="32"/>
      <c r="G552" s="32"/>
      <c r="H552" s="32"/>
      <c r="I552" s="59"/>
      <c r="J552" s="32"/>
      <c r="K552" s="59"/>
      <c r="L552" s="32"/>
      <c r="O552" s="72"/>
    </row>
    <row r="553" spans="1:15">
      <c r="A553" s="65" t="s">
        <v>587</v>
      </c>
      <c r="B553" s="65" t="s">
        <v>9</v>
      </c>
      <c r="C553" s="65" t="s">
        <v>10</v>
      </c>
      <c r="D553" s="65" t="s">
        <v>11</v>
      </c>
      <c r="E553" s="294" t="s">
        <v>12</v>
      </c>
      <c r="F553" s="294"/>
      <c r="G553" s="65" t="s">
        <v>13</v>
      </c>
      <c r="H553" s="65" t="s">
        <v>14</v>
      </c>
      <c r="I553" s="66" t="s">
        <v>14</v>
      </c>
      <c r="J553" s="65" t="s">
        <v>15</v>
      </c>
      <c r="K553" s="66" t="s">
        <v>15</v>
      </c>
      <c r="L553" s="65" t="s">
        <v>16</v>
      </c>
      <c r="O553" s="72"/>
    </row>
    <row r="554" spans="1:15">
      <c r="A554" s="67" t="s">
        <v>17</v>
      </c>
      <c r="B554" s="67" t="s">
        <v>588</v>
      </c>
      <c r="C554" s="67" t="s">
        <v>25</v>
      </c>
      <c r="D554" s="67" t="s">
        <v>589</v>
      </c>
      <c r="E554" s="295" t="s">
        <v>556</v>
      </c>
      <c r="F554" s="295"/>
      <c r="G554" s="67" t="s">
        <v>20</v>
      </c>
      <c r="H554" s="68">
        <v>1</v>
      </c>
      <c r="I554" s="69">
        <v>1</v>
      </c>
      <c r="J554" s="70">
        <f>SUM(L555:L557)</f>
        <v>654.63</v>
      </c>
      <c r="K554" s="71">
        <v>861.35</v>
      </c>
      <c r="L554" s="70">
        <f>ROUND(H554*J554,2)</f>
        <v>654.63</v>
      </c>
      <c r="O554" s="72"/>
    </row>
    <row r="555" spans="1:15">
      <c r="A555" s="73" t="s">
        <v>29</v>
      </c>
      <c r="B555" s="73" t="s">
        <v>336</v>
      </c>
      <c r="C555" s="73" t="s">
        <v>25</v>
      </c>
      <c r="D555" s="73" t="s">
        <v>337</v>
      </c>
      <c r="E555" s="296" t="s">
        <v>32</v>
      </c>
      <c r="F555" s="296"/>
      <c r="G555" s="73" t="s">
        <v>22</v>
      </c>
      <c r="H555" s="33">
        <f t="shared" ref="H555:H556" si="159">I555</f>
        <v>12.323600000000001</v>
      </c>
      <c r="I555" s="62">
        <v>12.323600000000001</v>
      </c>
      <c r="J555" s="64">
        <f t="shared" ref="J555:J557" si="160">K555*(1-$M$14)</f>
        <v>10.647600000000001</v>
      </c>
      <c r="K555" s="74">
        <v>14.01</v>
      </c>
      <c r="L555" s="70">
        <f>ROUND(H555*J555,2)</f>
        <v>131.22</v>
      </c>
      <c r="O555" s="72"/>
    </row>
    <row r="556" spans="1:15">
      <c r="A556" s="73" t="s">
        <v>29</v>
      </c>
      <c r="B556" s="73" t="s">
        <v>55</v>
      </c>
      <c r="C556" s="73" t="s">
        <v>25</v>
      </c>
      <c r="D556" s="73" t="s">
        <v>56</v>
      </c>
      <c r="E556" s="296" t="s">
        <v>32</v>
      </c>
      <c r="F556" s="296"/>
      <c r="G556" s="73" t="s">
        <v>22</v>
      </c>
      <c r="H556" s="33">
        <f t="shared" si="159"/>
        <v>12.323600000000001</v>
      </c>
      <c r="I556" s="62">
        <v>12.323600000000001</v>
      </c>
      <c r="J556" s="64">
        <f t="shared" si="160"/>
        <v>13.634400000000001</v>
      </c>
      <c r="K556" s="74">
        <v>17.940000000000001</v>
      </c>
      <c r="L556" s="70">
        <f>ROUND(H556*J556,2)</f>
        <v>168.02</v>
      </c>
      <c r="O556" s="72"/>
    </row>
    <row r="557" spans="1:15" ht="13.5" thickBot="1">
      <c r="A557" s="73" t="s">
        <v>21</v>
      </c>
      <c r="B557" s="73" t="s">
        <v>590</v>
      </c>
      <c r="C557" s="73" t="s">
        <v>25</v>
      </c>
      <c r="D557" s="73" t="s">
        <v>591</v>
      </c>
      <c r="E557" s="296" t="s">
        <v>90</v>
      </c>
      <c r="F557" s="296"/>
      <c r="G557" s="73" t="s">
        <v>20</v>
      </c>
      <c r="H557" s="33">
        <v>1</v>
      </c>
      <c r="I557" s="62">
        <v>1</v>
      </c>
      <c r="J557" s="33">
        <f t="shared" si="160"/>
        <v>355.39120000000003</v>
      </c>
      <c r="K557" s="74">
        <v>467.62</v>
      </c>
      <c r="L557" s="70">
        <f>ROUND(H557*J557,2)</f>
        <v>355.39</v>
      </c>
      <c r="O557" s="72"/>
    </row>
    <row r="558" spans="1:15" ht="13.5" thickTop="1">
      <c r="A558" s="32"/>
      <c r="B558" s="32"/>
      <c r="C558" s="32"/>
      <c r="D558" s="32"/>
      <c r="E558" s="32"/>
      <c r="F558" s="32"/>
      <c r="G558" s="32"/>
      <c r="H558" s="32"/>
      <c r="I558" s="59"/>
      <c r="J558" s="32"/>
      <c r="K558" s="59"/>
      <c r="L558" s="32"/>
      <c r="O558" s="72"/>
    </row>
    <row r="559" spans="1:15">
      <c r="A559" s="65" t="s">
        <v>598</v>
      </c>
      <c r="B559" s="65" t="s">
        <v>9</v>
      </c>
      <c r="C559" s="65" t="s">
        <v>10</v>
      </c>
      <c r="D559" s="65" t="s">
        <v>11</v>
      </c>
      <c r="E559" s="294" t="s">
        <v>12</v>
      </c>
      <c r="F559" s="294"/>
      <c r="G559" s="65" t="s">
        <v>13</v>
      </c>
      <c r="H559" s="65" t="s">
        <v>14</v>
      </c>
      <c r="I559" s="66" t="s">
        <v>14</v>
      </c>
      <c r="J559" s="65" t="s">
        <v>15</v>
      </c>
      <c r="K559" s="66" t="s">
        <v>15</v>
      </c>
      <c r="L559" s="65" t="s">
        <v>16</v>
      </c>
      <c r="O559" s="72"/>
    </row>
    <row r="560" spans="1:15" ht="25.5">
      <c r="A560" s="67" t="s">
        <v>17</v>
      </c>
      <c r="B560" s="67" t="s">
        <v>599</v>
      </c>
      <c r="C560" s="67" t="s">
        <v>25</v>
      </c>
      <c r="D560" s="67" t="s">
        <v>600</v>
      </c>
      <c r="E560" s="295" t="s">
        <v>377</v>
      </c>
      <c r="F560" s="295"/>
      <c r="G560" s="67" t="s">
        <v>49</v>
      </c>
      <c r="H560" s="68">
        <v>1</v>
      </c>
      <c r="I560" s="69">
        <v>1</v>
      </c>
      <c r="J560" s="70">
        <f>SUM(L561:L564)</f>
        <v>12.129999999999999</v>
      </c>
      <c r="K560" s="71">
        <v>15.96</v>
      </c>
      <c r="L560" s="70">
        <f>ROUND(H560*J560,2)</f>
        <v>12.13</v>
      </c>
      <c r="O560" s="72"/>
    </row>
    <row r="561" spans="1:15">
      <c r="A561" s="73" t="s">
        <v>29</v>
      </c>
      <c r="B561" s="73" t="s">
        <v>546</v>
      </c>
      <c r="C561" s="73" t="s">
        <v>25</v>
      </c>
      <c r="D561" s="73" t="s">
        <v>547</v>
      </c>
      <c r="E561" s="296" t="s">
        <v>32</v>
      </c>
      <c r="F561" s="296"/>
      <c r="G561" s="73" t="s">
        <v>22</v>
      </c>
      <c r="H561" s="33">
        <f t="shared" ref="H561:H562" si="161">I561</f>
        <v>0.36799999999999999</v>
      </c>
      <c r="I561" s="62">
        <v>0.36799999999999999</v>
      </c>
      <c r="J561" s="64">
        <f t="shared" ref="J561:J564" si="162">K561*(1-$M$14)</f>
        <v>10.2676</v>
      </c>
      <c r="K561" s="74">
        <v>13.51</v>
      </c>
      <c r="L561" s="70">
        <f>ROUND(H561*J561,2)</f>
        <v>3.78</v>
      </c>
      <c r="O561" s="72"/>
    </row>
    <row r="562" spans="1:15">
      <c r="A562" s="73" t="s">
        <v>29</v>
      </c>
      <c r="B562" s="73" t="s">
        <v>38</v>
      </c>
      <c r="C562" s="73" t="s">
        <v>25</v>
      </c>
      <c r="D562" s="73" t="s">
        <v>39</v>
      </c>
      <c r="E562" s="296" t="s">
        <v>32</v>
      </c>
      <c r="F562" s="296"/>
      <c r="G562" s="73" t="s">
        <v>22</v>
      </c>
      <c r="H562" s="33">
        <f t="shared" si="161"/>
        <v>0.36899999999999999</v>
      </c>
      <c r="I562" s="62">
        <v>0.36899999999999999</v>
      </c>
      <c r="J562" s="64">
        <f t="shared" si="162"/>
        <v>13.1556</v>
      </c>
      <c r="K562" s="74">
        <v>17.309999999999999</v>
      </c>
      <c r="L562" s="70">
        <f>ROUND(H562*J562,2)</f>
        <v>4.8499999999999996</v>
      </c>
      <c r="O562" s="72"/>
    </row>
    <row r="563" spans="1:15">
      <c r="A563" s="73" t="s">
        <v>21</v>
      </c>
      <c r="B563" s="73" t="s">
        <v>601</v>
      </c>
      <c r="C563" s="73" t="s">
        <v>25</v>
      </c>
      <c r="D563" s="73" t="s">
        <v>602</v>
      </c>
      <c r="E563" s="296" t="s">
        <v>90</v>
      </c>
      <c r="F563" s="296"/>
      <c r="G563" s="73" t="s">
        <v>20</v>
      </c>
      <c r="H563" s="33">
        <v>0.123</v>
      </c>
      <c r="I563" s="62">
        <v>0.123</v>
      </c>
      <c r="J563" s="33">
        <f t="shared" si="162"/>
        <v>1.5656000000000001</v>
      </c>
      <c r="K563" s="74">
        <v>2.06</v>
      </c>
      <c r="L563" s="70">
        <f>ROUND(H563*J563,2)</f>
        <v>0.19</v>
      </c>
      <c r="O563" s="72"/>
    </row>
    <row r="564" spans="1:15" ht="13.5" thickBot="1">
      <c r="A564" s="73" t="s">
        <v>21</v>
      </c>
      <c r="B564" s="73" t="s">
        <v>603</v>
      </c>
      <c r="C564" s="73" t="s">
        <v>25</v>
      </c>
      <c r="D564" s="73" t="s">
        <v>604</v>
      </c>
      <c r="E564" s="296" t="s">
        <v>90</v>
      </c>
      <c r="F564" s="296"/>
      <c r="G564" s="73" t="s">
        <v>49</v>
      </c>
      <c r="H564" s="33">
        <v>1.0609999999999999</v>
      </c>
      <c r="I564" s="62">
        <v>1.0609999999999999</v>
      </c>
      <c r="J564" s="33">
        <f t="shared" si="162"/>
        <v>3.1159999999999997</v>
      </c>
      <c r="K564" s="74">
        <v>4.0999999999999996</v>
      </c>
      <c r="L564" s="70">
        <f>ROUND(H564*J564,2)</f>
        <v>3.31</v>
      </c>
      <c r="O564" s="72"/>
    </row>
    <row r="565" spans="1:15" ht="13.5" thickTop="1">
      <c r="A565" s="32"/>
      <c r="B565" s="32"/>
      <c r="C565" s="32"/>
      <c r="D565" s="32"/>
      <c r="E565" s="32"/>
      <c r="F565" s="32"/>
      <c r="G565" s="32"/>
      <c r="H565" s="32"/>
      <c r="I565" s="59"/>
      <c r="J565" s="32"/>
      <c r="K565" s="59"/>
      <c r="L565" s="32"/>
      <c r="O565" s="72"/>
    </row>
    <row r="566" spans="1:15">
      <c r="A566" s="65" t="s">
        <v>605</v>
      </c>
      <c r="B566" s="65" t="s">
        <v>9</v>
      </c>
      <c r="C566" s="65" t="s">
        <v>10</v>
      </c>
      <c r="D566" s="65" t="s">
        <v>11</v>
      </c>
      <c r="E566" s="294" t="s">
        <v>12</v>
      </c>
      <c r="F566" s="294"/>
      <c r="G566" s="65" t="s">
        <v>13</v>
      </c>
      <c r="H566" s="65" t="s">
        <v>14</v>
      </c>
      <c r="I566" s="66" t="s">
        <v>14</v>
      </c>
      <c r="J566" s="65" t="s">
        <v>15</v>
      </c>
      <c r="K566" s="66" t="s">
        <v>15</v>
      </c>
      <c r="L566" s="65" t="s">
        <v>16</v>
      </c>
      <c r="O566" s="72"/>
    </row>
    <row r="567" spans="1:15" ht="25.5">
      <c r="A567" s="67" t="s">
        <v>17</v>
      </c>
      <c r="B567" s="67" t="s">
        <v>606</v>
      </c>
      <c r="C567" s="67" t="s">
        <v>25</v>
      </c>
      <c r="D567" s="67" t="s">
        <v>607</v>
      </c>
      <c r="E567" s="295" t="s">
        <v>377</v>
      </c>
      <c r="F567" s="295"/>
      <c r="G567" s="67" t="s">
        <v>49</v>
      </c>
      <c r="H567" s="68">
        <v>1</v>
      </c>
      <c r="I567" s="69">
        <v>1</v>
      </c>
      <c r="J567" s="70">
        <f>SUM(L568:L571)</f>
        <v>17.939999999999998</v>
      </c>
      <c r="K567" s="71">
        <v>23.61</v>
      </c>
      <c r="L567" s="70">
        <f>ROUND(H567*J567,2)</f>
        <v>17.940000000000001</v>
      </c>
      <c r="O567" s="72"/>
    </row>
    <row r="568" spans="1:15">
      <c r="A568" s="73" t="s">
        <v>29</v>
      </c>
      <c r="B568" s="73" t="s">
        <v>546</v>
      </c>
      <c r="C568" s="73" t="s">
        <v>25</v>
      </c>
      <c r="D568" s="73" t="s">
        <v>547</v>
      </c>
      <c r="E568" s="296" t="s">
        <v>32</v>
      </c>
      <c r="F568" s="296"/>
      <c r="G568" s="73" t="s">
        <v>22</v>
      </c>
      <c r="H568" s="33">
        <f t="shared" ref="H568:H569" si="163">I568</f>
        <v>0.438</v>
      </c>
      <c r="I568" s="62">
        <v>0.438</v>
      </c>
      <c r="J568" s="64">
        <f t="shared" ref="J568:J571" si="164">K568*(1-$M$14)</f>
        <v>10.2676</v>
      </c>
      <c r="K568" s="74">
        <v>13.51</v>
      </c>
      <c r="L568" s="70">
        <f>ROUND(H568*J568,2)</f>
        <v>4.5</v>
      </c>
      <c r="O568" s="72"/>
    </row>
    <row r="569" spans="1:15">
      <c r="A569" s="73" t="s">
        <v>29</v>
      </c>
      <c r="B569" s="73" t="s">
        <v>38</v>
      </c>
      <c r="C569" s="73" t="s">
        <v>25</v>
      </c>
      <c r="D569" s="73" t="s">
        <v>39</v>
      </c>
      <c r="E569" s="296" t="s">
        <v>32</v>
      </c>
      <c r="F569" s="296"/>
      <c r="G569" s="73" t="s">
        <v>22</v>
      </c>
      <c r="H569" s="33">
        <f t="shared" si="163"/>
        <v>0.44</v>
      </c>
      <c r="I569" s="62">
        <v>0.44</v>
      </c>
      <c r="J569" s="64">
        <f t="shared" si="164"/>
        <v>13.1556</v>
      </c>
      <c r="K569" s="74">
        <v>17.309999999999999</v>
      </c>
      <c r="L569" s="70">
        <f>ROUND(H569*J569,2)</f>
        <v>5.79</v>
      </c>
      <c r="O569" s="72"/>
    </row>
    <row r="570" spans="1:15">
      <c r="A570" s="73" t="s">
        <v>21</v>
      </c>
      <c r="B570" s="73" t="s">
        <v>601</v>
      </c>
      <c r="C570" s="73" t="s">
        <v>25</v>
      </c>
      <c r="D570" s="73" t="s">
        <v>602</v>
      </c>
      <c r="E570" s="296" t="s">
        <v>90</v>
      </c>
      <c r="F570" s="296"/>
      <c r="G570" s="73" t="s">
        <v>20</v>
      </c>
      <c r="H570" s="33">
        <v>0.14699999999999999</v>
      </c>
      <c r="I570" s="62">
        <v>0.14699999999999999</v>
      </c>
      <c r="J570" s="33">
        <f t="shared" si="164"/>
        <v>1.5656000000000001</v>
      </c>
      <c r="K570" s="74">
        <v>2.06</v>
      </c>
      <c r="L570" s="70">
        <f>ROUND(H570*J570,2)</f>
        <v>0.23</v>
      </c>
      <c r="O570" s="72"/>
    </row>
    <row r="571" spans="1:15" ht="13.5" thickBot="1">
      <c r="A571" s="73" t="s">
        <v>21</v>
      </c>
      <c r="B571" s="73" t="s">
        <v>608</v>
      </c>
      <c r="C571" s="73" t="s">
        <v>25</v>
      </c>
      <c r="D571" s="73" t="s">
        <v>609</v>
      </c>
      <c r="E571" s="296" t="s">
        <v>90</v>
      </c>
      <c r="F571" s="296"/>
      <c r="G571" s="73" t="s">
        <v>49</v>
      </c>
      <c r="H571" s="33">
        <v>1.0609999999999999</v>
      </c>
      <c r="I571" s="62">
        <v>1.0609999999999999</v>
      </c>
      <c r="J571" s="33">
        <f t="shared" si="164"/>
        <v>6.9919999999999991</v>
      </c>
      <c r="K571" s="74">
        <v>9.1999999999999993</v>
      </c>
      <c r="L571" s="70">
        <f>ROUND(H571*J571,2)</f>
        <v>7.42</v>
      </c>
      <c r="O571" s="72"/>
    </row>
    <row r="572" spans="1:15" ht="13.5" thickTop="1">
      <c r="A572" s="32"/>
      <c r="B572" s="32"/>
      <c r="C572" s="32"/>
      <c r="D572" s="32"/>
      <c r="E572" s="32"/>
      <c r="F572" s="32"/>
      <c r="G572" s="32"/>
      <c r="H572" s="32"/>
      <c r="I572" s="59"/>
      <c r="J572" s="32"/>
      <c r="K572" s="59"/>
      <c r="L572" s="32"/>
      <c r="O572" s="72"/>
    </row>
    <row r="573" spans="1:15">
      <c r="A573" s="65" t="s">
        <v>610</v>
      </c>
      <c r="B573" s="65" t="s">
        <v>9</v>
      </c>
      <c r="C573" s="65" t="s">
        <v>10</v>
      </c>
      <c r="D573" s="65" t="s">
        <v>11</v>
      </c>
      <c r="E573" s="294" t="s">
        <v>12</v>
      </c>
      <c r="F573" s="294"/>
      <c r="G573" s="65" t="s">
        <v>13</v>
      </c>
      <c r="H573" s="65" t="s">
        <v>14</v>
      </c>
      <c r="I573" s="66" t="s">
        <v>14</v>
      </c>
      <c r="J573" s="65" t="s">
        <v>15</v>
      </c>
      <c r="K573" s="66" t="s">
        <v>15</v>
      </c>
      <c r="L573" s="65" t="s">
        <v>16</v>
      </c>
      <c r="O573" s="72"/>
    </row>
    <row r="574" spans="1:15" ht="25.5">
      <c r="A574" s="67" t="s">
        <v>17</v>
      </c>
      <c r="B574" s="67" t="s">
        <v>611</v>
      </c>
      <c r="C574" s="67" t="s">
        <v>25</v>
      </c>
      <c r="D574" s="67" t="s">
        <v>612</v>
      </c>
      <c r="E574" s="295" t="s">
        <v>377</v>
      </c>
      <c r="F574" s="295"/>
      <c r="G574" s="67" t="s">
        <v>20</v>
      </c>
      <c r="H574" s="68">
        <v>1</v>
      </c>
      <c r="I574" s="69">
        <v>1</v>
      </c>
      <c r="J574" s="70">
        <f>SUM(L575:L580)</f>
        <v>4.88</v>
      </c>
      <c r="K574" s="71">
        <v>6.42</v>
      </c>
      <c r="L574" s="70">
        <f t="shared" ref="L574:L580" si="165">ROUND(H574*J574,2)</f>
        <v>4.88</v>
      </c>
      <c r="O574" s="72"/>
    </row>
    <row r="575" spans="1:15">
      <c r="A575" s="73" t="s">
        <v>29</v>
      </c>
      <c r="B575" s="73" t="s">
        <v>546</v>
      </c>
      <c r="C575" s="73" t="s">
        <v>25</v>
      </c>
      <c r="D575" s="73" t="s">
        <v>547</v>
      </c>
      <c r="E575" s="296" t="s">
        <v>32</v>
      </c>
      <c r="F575" s="296"/>
      <c r="G575" s="73" t="s">
        <v>22</v>
      </c>
      <c r="H575" s="33">
        <f t="shared" ref="H575:H576" si="166">I575</f>
        <v>0.14699999999999999</v>
      </c>
      <c r="I575" s="62">
        <v>0.14699999999999999</v>
      </c>
      <c r="J575" s="64">
        <f t="shared" ref="J575:J580" si="167">K575*(1-$M$14)</f>
        <v>10.2676</v>
      </c>
      <c r="K575" s="74">
        <v>13.51</v>
      </c>
      <c r="L575" s="70">
        <f t="shared" si="165"/>
        <v>1.51</v>
      </c>
      <c r="O575" s="72"/>
    </row>
    <row r="576" spans="1:15">
      <c r="A576" s="73" t="s">
        <v>29</v>
      </c>
      <c r="B576" s="73" t="s">
        <v>38</v>
      </c>
      <c r="C576" s="73" t="s">
        <v>25</v>
      </c>
      <c r="D576" s="73" t="s">
        <v>39</v>
      </c>
      <c r="E576" s="296" t="s">
        <v>32</v>
      </c>
      <c r="F576" s="296"/>
      <c r="G576" s="73" t="s">
        <v>22</v>
      </c>
      <c r="H576" s="33">
        <f t="shared" si="166"/>
        <v>0.15</v>
      </c>
      <c r="I576" s="62">
        <v>0.15</v>
      </c>
      <c r="J576" s="64">
        <f t="shared" si="167"/>
        <v>13.1556</v>
      </c>
      <c r="K576" s="74">
        <v>17.309999999999999</v>
      </c>
      <c r="L576" s="70">
        <f t="shared" si="165"/>
        <v>1.97</v>
      </c>
      <c r="O576" s="72"/>
    </row>
    <row r="577" spans="1:15">
      <c r="A577" s="73" t="s">
        <v>21</v>
      </c>
      <c r="B577" s="73" t="s">
        <v>613</v>
      </c>
      <c r="C577" s="73" t="s">
        <v>25</v>
      </c>
      <c r="D577" s="73" t="s">
        <v>614</v>
      </c>
      <c r="E577" s="296" t="s">
        <v>90</v>
      </c>
      <c r="F577" s="296"/>
      <c r="G577" s="73" t="s">
        <v>20</v>
      </c>
      <c r="H577" s="33">
        <v>7.0000000000000001E-3</v>
      </c>
      <c r="I577" s="62">
        <v>7.0000000000000001E-3</v>
      </c>
      <c r="J577" s="33">
        <f t="shared" si="167"/>
        <v>49.772399999999998</v>
      </c>
      <c r="K577" s="74">
        <v>65.489999999999995</v>
      </c>
      <c r="L577" s="70">
        <f t="shared" si="165"/>
        <v>0.35</v>
      </c>
      <c r="O577" s="72"/>
    </row>
    <row r="578" spans="1:15">
      <c r="A578" s="73" t="s">
        <v>21</v>
      </c>
      <c r="B578" s="73" t="s">
        <v>615</v>
      </c>
      <c r="C578" s="73" t="s">
        <v>25</v>
      </c>
      <c r="D578" s="73" t="s">
        <v>616</v>
      </c>
      <c r="E578" s="296" t="s">
        <v>90</v>
      </c>
      <c r="F578" s="296"/>
      <c r="G578" s="73" t="s">
        <v>20</v>
      </c>
      <c r="H578" s="33">
        <v>1</v>
      </c>
      <c r="I578" s="62">
        <v>1</v>
      </c>
      <c r="J578" s="33">
        <f t="shared" si="167"/>
        <v>0.61560000000000004</v>
      </c>
      <c r="K578" s="74">
        <v>0.81</v>
      </c>
      <c r="L578" s="70">
        <f t="shared" si="165"/>
        <v>0.62</v>
      </c>
      <c r="O578" s="72"/>
    </row>
    <row r="579" spans="1:15">
      <c r="A579" s="73" t="s">
        <v>21</v>
      </c>
      <c r="B579" s="73" t="s">
        <v>601</v>
      </c>
      <c r="C579" s="73" t="s">
        <v>25</v>
      </c>
      <c r="D579" s="73" t="s">
        <v>602</v>
      </c>
      <c r="E579" s="296" t="s">
        <v>90</v>
      </c>
      <c r="F579" s="296"/>
      <c r="G579" s="73" t="s">
        <v>20</v>
      </c>
      <c r="H579" s="33">
        <v>0.05</v>
      </c>
      <c r="I579" s="62">
        <v>0.05</v>
      </c>
      <c r="J579" s="33">
        <f t="shared" si="167"/>
        <v>1.5656000000000001</v>
      </c>
      <c r="K579" s="74">
        <v>2.06</v>
      </c>
      <c r="L579" s="70">
        <f t="shared" si="165"/>
        <v>0.08</v>
      </c>
      <c r="O579" s="72"/>
    </row>
    <row r="580" spans="1:15" ht="13.5" thickBot="1">
      <c r="A580" s="73" t="s">
        <v>21</v>
      </c>
      <c r="B580" s="73" t="s">
        <v>617</v>
      </c>
      <c r="C580" s="73" t="s">
        <v>25</v>
      </c>
      <c r="D580" s="73" t="s">
        <v>618</v>
      </c>
      <c r="E580" s="296" t="s">
        <v>90</v>
      </c>
      <c r="F580" s="296"/>
      <c r="G580" s="73" t="s">
        <v>20</v>
      </c>
      <c r="H580" s="33">
        <v>8.0000000000000002E-3</v>
      </c>
      <c r="I580" s="62">
        <v>8.0000000000000002E-3</v>
      </c>
      <c r="J580" s="33">
        <f t="shared" si="167"/>
        <v>43.221199999999996</v>
      </c>
      <c r="K580" s="74">
        <v>56.87</v>
      </c>
      <c r="L580" s="70">
        <f t="shared" si="165"/>
        <v>0.35</v>
      </c>
      <c r="O580" s="72"/>
    </row>
    <row r="581" spans="1:15" ht="13.5" thickTop="1">
      <c r="A581" s="32"/>
      <c r="B581" s="32"/>
      <c r="C581" s="32"/>
      <c r="D581" s="32"/>
      <c r="E581" s="32"/>
      <c r="F581" s="32"/>
      <c r="G581" s="32"/>
      <c r="H581" s="32"/>
      <c r="I581" s="59"/>
      <c r="J581" s="32"/>
      <c r="K581" s="59"/>
      <c r="L581" s="32"/>
      <c r="O581" s="72"/>
    </row>
    <row r="582" spans="1:15">
      <c r="A582" s="65" t="s">
        <v>619</v>
      </c>
      <c r="B582" s="65" t="s">
        <v>9</v>
      </c>
      <c r="C582" s="65" t="s">
        <v>10</v>
      </c>
      <c r="D582" s="65" t="s">
        <v>11</v>
      </c>
      <c r="E582" s="294" t="s">
        <v>12</v>
      </c>
      <c r="F582" s="294"/>
      <c r="G582" s="65" t="s">
        <v>13</v>
      </c>
      <c r="H582" s="65" t="s">
        <v>14</v>
      </c>
      <c r="I582" s="66" t="s">
        <v>14</v>
      </c>
      <c r="J582" s="65" t="s">
        <v>15</v>
      </c>
      <c r="K582" s="66" t="s">
        <v>15</v>
      </c>
      <c r="L582" s="65" t="s">
        <v>16</v>
      </c>
      <c r="O582" s="72"/>
    </row>
    <row r="583" spans="1:15" ht="25.5">
      <c r="A583" s="67" t="s">
        <v>17</v>
      </c>
      <c r="B583" s="67" t="s">
        <v>620</v>
      </c>
      <c r="C583" s="67" t="s">
        <v>25</v>
      </c>
      <c r="D583" s="67" t="s">
        <v>621</v>
      </c>
      <c r="E583" s="295" t="s">
        <v>377</v>
      </c>
      <c r="F583" s="295"/>
      <c r="G583" s="67" t="s">
        <v>20</v>
      </c>
      <c r="H583" s="68">
        <v>1</v>
      </c>
      <c r="I583" s="69">
        <v>1</v>
      </c>
      <c r="J583" s="70">
        <f>SUM(L584:L589)</f>
        <v>7.01</v>
      </c>
      <c r="K583" s="71">
        <v>9.23</v>
      </c>
      <c r="L583" s="70">
        <f t="shared" ref="L583:L589" si="168">ROUND(H583*J583,2)</f>
        <v>7.01</v>
      </c>
      <c r="O583" s="72"/>
    </row>
    <row r="584" spans="1:15">
      <c r="A584" s="73" t="s">
        <v>29</v>
      </c>
      <c r="B584" s="73" t="s">
        <v>546</v>
      </c>
      <c r="C584" s="73" t="s">
        <v>25</v>
      </c>
      <c r="D584" s="73" t="s">
        <v>547</v>
      </c>
      <c r="E584" s="296" t="s">
        <v>32</v>
      </c>
      <c r="F584" s="296"/>
      <c r="G584" s="73" t="s">
        <v>22</v>
      </c>
      <c r="H584" s="33">
        <f t="shared" ref="H584:H585" si="169">I584</f>
        <v>0.17599999999999999</v>
      </c>
      <c r="I584" s="62">
        <v>0.17599999999999999</v>
      </c>
      <c r="J584" s="64">
        <f t="shared" ref="J584:J589" si="170">K584*(1-$M$14)</f>
        <v>10.2676</v>
      </c>
      <c r="K584" s="74">
        <v>13.51</v>
      </c>
      <c r="L584" s="70">
        <f t="shared" si="168"/>
        <v>1.81</v>
      </c>
      <c r="O584" s="72"/>
    </row>
    <row r="585" spans="1:15">
      <c r="A585" s="73" t="s">
        <v>29</v>
      </c>
      <c r="B585" s="73" t="s">
        <v>38</v>
      </c>
      <c r="C585" s="73" t="s">
        <v>25</v>
      </c>
      <c r="D585" s="73" t="s">
        <v>39</v>
      </c>
      <c r="E585" s="296" t="s">
        <v>32</v>
      </c>
      <c r="F585" s="296"/>
      <c r="G585" s="73" t="s">
        <v>22</v>
      </c>
      <c r="H585" s="33">
        <f t="shared" si="169"/>
        <v>0.17899999999999999</v>
      </c>
      <c r="I585" s="62">
        <v>0.17899999999999999</v>
      </c>
      <c r="J585" s="64">
        <f t="shared" si="170"/>
        <v>13.1556</v>
      </c>
      <c r="K585" s="74">
        <v>17.309999999999999</v>
      </c>
      <c r="L585" s="70">
        <f t="shared" si="168"/>
        <v>2.35</v>
      </c>
      <c r="O585" s="72"/>
    </row>
    <row r="586" spans="1:15">
      <c r="A586" s="73" t="s">
        <v>21</v>
      </c>
      <c r="B586" s="73" t="s">
        <v>613</v>
      </c>
      <c r="C586" s="73" t="s">
        <v>25</v>
      </c>
      <c r="D586" s="73" t="s">
        <v>614</v>
      </c>
      <c r="E586" s="296" t="s">
        <v>90</v>
      </c>
      <c r="F586" s="296"/>
      <c r="G586" s="73" t="s">
        <v>20</v>
      </c>
      <c r="H586" s="33">
        <v>8.9999999999999993E-3</v>
      </c>
      <c r="I586" s="62">
        <v>8.9999999999999993E-3</v>
      </c>
      <c r="J586" s="33">
        <f t="shared" si="170"/>
        <v>49.772399999999998</v>
      </c>
      <c r="K586" s="74">
        <v>65.489999999999995</v>
      </c>
      <c r="L586" s="70">
        <f t="shared" si="168"/>
        <v>0.45</v>
      </c>
      <c r="O586" s="72"/>
    </row>
    <row r="587" spans="1:15">
      <c r="A587" s="73" t="s">
        <v>21</v>
      </c>
      <c r="B587" s="73" t="s">
        <v>622</v>
      </c>
      <c r="C587" s="73" t="s">
        <v>25</v>
      </c>
      <c r="D587" s="73" t="s">
        <v>623</v>
      </c>
      <c r="E587" s="296" t="s">
        <v>90</v>
      </c>
      <c r="F587" s="296"/>
      <c r="G587" s="73" t="s">
        <v>20</v>
      </c>
      <c r="H587" s="33">
        <v>1</v>
      </c>
      <c r="I587" s="62">
        <v>1</v>
      </c>
      <c r="J587" s="33">
        <f t="shared" si="170"/>
        <v>1.8316000000000001</v>
      </c>
      <c r="K587" s="74">
        <v>2.41</v>
      </c>
      <c r="L587" s="70">
        <f t="shared" si="168"/>
        <v>1.83</v>
      </c>
      <c r="O587" s="72"/>
    </row>
    <row r="588" spans="1:15">
      <c r="A588" s="73" t="s">
        <v>21</v>
      </c>
      <c r="B588" s="73" t="s">
        <v>601</v>
      </c>
      <c r="C588" s="73" t="s">
        <v>25</v>
      </c>
      <c r="D588" s="73" t="s">
        <v>602</v>
      </c>
      <c r="E588" s="296" t="s">
        <v>90</v>
      </c>
      <c r="F588" s="296"/>
      <c r="G588" s="73" t="s">
        <v>20</v>
      </c>
      <c r="H588" s="33">
        <v>0.06</v>
      </c>
      <c r="I588" s="62">
        <v>0.06</v>
      </c>
      <c r="J588" s="33">
        <f t="shared" si="170"/>
        <v>1.5656000000000001</v>
      </c>
      <c r="K588" s="74">
        <v>2.06</v>
      </c>
      <c r="L588" s="70">
        <f t="shared" si="168"/>
        <v>0.09</v>
      </c>
      <c r="O588" s="72"/>
    </row>
    <row r="589" spans="1:15" ht="13.5" thickBot="1">
      <c r="A589" s="73" t="s">
        <v>21</v>
      </c>
      <c r="B589" s="73" t="s">
        <v>617</v>
      </c>
      <c r="C589" s="73" t="s">
        <v>25</v>
      </c>
      <c r="D589" s="73" t="s">
        <v>618</v>
      </c>
      <c r="E589" s="296" t="s">
        <v>90</v>
      </c>
      <c r="F589" s="296"/>
      <c r="G589" s="73" t="s">
        <v>20</v>
      </c>
      <c r="H589" s="33">
        <v>1.0999999999999999E-2</v>
      </c>
      <c r="I589" s="62">
        <v>1.0999999999999999E-2</v>
      </c>
      <c r="J589" s="33">
        <f t="shared" si="170"/>
        <v>43.221199999999996</v>
      </c>
      <c r="K589" s="74">
        <v>56.87</v>
      </c>
      <c r="L589" s="70">
        <f t="shared" si="168"/>
        <v>0.48</v>
      </c>
      <c r="O589" s="72"/>
    </row>
    <row r="590" spans="1:15" ht="13.5" thickTop="1">
      <c r="A590" s="32"/>
      <c r="B590" s="32"/>
      <c r="C590" s="32"/>
      <c r="D590" s="32"/>
      <c r="E590" s="32"/>
      <c r="F590" s="32"/>
      <c r="G590" s="32"/>
      <c r="H590" s="32"/>
      <c r="I590" s="59"/>
      <c r="J590" s="32"/>
      <c r="K590" s="59"/>
      <c r="L590" s="32"/>
      <c r="O590" s="72"/>
    </row>
    <row r="591" spans="1:15">
      <c r="A591" s="65" t="s">
        <v>624</v>
      </c>
      <c r="B591" s="65" t="s">
        <v>9</v>
      </c>
      <c r="C591" s="65" t="s">
        <v>10</v>
      </c>
      <c r="D591" s="65" t="s">
        <v>11</v>
      </c>
      <c r="E591" s="294" t="s">
        <v>12</v>
      </c>
      <c r="F591" s="294"/>
      <c r="G591" s="65" t="s">
        <v>13</v>
      </c>
      <c r="H591" s="65" t="s">
        <v>14</v>
      </c>
      <c r="I591" s="66" t="s">
        <v>14</v>
      </c>
      <c r="J591" s="65" t="s">
        <v>15</v>
      </c>
      <c r="K591" s="66" t="s">
        <v>15</v>
      </c>
      <c r="L591" s="65" t="s">
        <v>16</v>
      </c>
      <c r="O591" s="72"/>
    </row>
    <row r="592" spans="1:15" ht="25.5">
      <c r="A592" s="67" t="s">
        <v>17</v>
      </c>
      <c r="B592" s="67" t="s">
        <v>625</v>
      </c>
      <c r="C592" s="67" t="s">
        <v>25</v>
      </c>
      <c r="D592" s="67" t="s">
        <v>626</v>
      </c>
      <c r="E592" s="295" t="s">
        <v>377</v>
      </c>
      <c r="F592" s="295"/>
      <c r="G592" s="67" t="s">
        <v>20</v>
      </c>
      <c r="H592" s="68">
        <v>1</v>
      </c>
      <c r="I592" s="69">
        <v>1</v>
      </c>
      <c r="J592" s="70">
        <f>SUM(L593:L598)</f>
        <v>5.6199999999999992</v>
      </c>
      <c r="K592" s="71">
        <v>7.4</v>
      </c>
      <c r="L592" s="70">
        <f t="shared" ref="L592:L598" si="171">ROUND(H592*J592,2)</f>
        <v>5.62</v>
      </c>
      <c r="O592" s="72"/>
    </row>
    <row r="593" spans="1:15">
      <c r="A593" s="73" t="s">
        <v>29</v>
      </c>
      <c r="B593" s="73" t="s">
        <v>546</v>
      </c>
      <c r="C593" s="73" t="s">
        <v>25</v>
      </c>
      <c r="D593" s="73" t="s">
        <v>547</v>
      </c>
      <c r="E593" s="296" t="s">
        <v>32</v>
      </c>
      <c r="F593" s="296"/>
      <c r="G593" s="73" t="s">
        <v>22</v>
      </c>
      <c r="H593" s="33">
        <f t="shared" ref="H593:H594" si="172">I593</f>
        <v>8.6999999999999994E-2</v>
      </c>
      <c r="I593" s="62">
        <v>8.6999999999999994E-2</v>
      </c>
      <c r="J593" s="64">
        <f t="shared" ref="J593:J598" si="173">K593*(1-$M$14)</f>
        <v>10.2676</v>
      </c>
      <c r="K593" s="74">
        <v>13.51</v>
      </c>
      <c r="L593" s="70">
        <f t="shared" si="171"/>
        <v>0.89</v>
      </c>
      <c r="O593" s="72"/>
    </row>
    <row r="594" spans="1:15">
      <c r="A594" s="73" t="s">
        <v>29</v>
      </c>
      <c r="B594" s="73" t="s">
        <v>38</v>
      </c>
      <c r="C594" s="73" t="s">
        <v>25</v>
      </c>
      <c r="D594" s="73" t="s">
        <v>39</v>
      </c>
      <c r="E594" s="296" t="s">
        <v>32</v>
      </c>
      <c r="F594" s="296"/>
      <c r="G594" s="73" t="s">
        <v>22</v>
      </c>
      <c r="H594" s="33">
        <f t="shared" si="172"/>
        <v>0.09</v>
      </c>
      <c r="I594" s="62">
        <v>0.09</v>
      </c>
      <c r="J594" s="64">
        <f t="shared" si="173"/>
        <v>13.1556</v>
      </c>
      <c r="K594" s="74">
        <v>17.309999999999999</v>
      </c>
      <c r="L594" s="70">
        <f t="shared" si="171"/>
        <v>1.18</v>
      </c>
      <c r="O594" s="72"/>
    </row>
    <row r="595" spans="1:15">
      <c r="A595" s="73" t="s">
        <v>21</v>
      </c>
      <c r="B595" s="73" t="s">
        <v>613</v>
      </c>
      <c r="C595" s="73" t="s">
        <v>25</v>
      </c>
      <c r="D595" s="73" t="s">
        <v>614</v>
      </c>
      <c r="E595" s="296" t="s">
        <v>90</v>
      </c>
      <c r="F595" s="296"/>
      <c r="G595" s="73" t="s">
        <v>20</v>
      </c>
      <c r="H595" s="33">
        <v>7.0000000000000001E-3</v>
      </c>
      <c r="I595" s="62">
        <v>7.0000000000000001E-3</v>
      </c>
      <c r="J595" s="33">
        <f t="shared" si="173"/>
        <v>49.772399999999998</v>
      </c>
      <c r="K595" s="74">
        <v>65.489999999999995</v>
      </c>
      <c r="L595" s="70">
        <f t="shared" si="171"/>
        <v>0.35</v>
      </c>
      <c r="O595" s="72"/>
    </row>
    <row r="596" spans="1:15">
      <c r="A596" s="73" t="s">
        <v>21</v>
      </c>
      <c r="B596" s="73" t="s">
        <v>627</v>
      </c>
      <c r="C596" s="73" t="s">
        <v>25</v>
      </c>
      <c r="D596" s="73" t="s">
        <v>628</v>
      </c>
      <c r="E596" s="296" t="s">
        <v>90</v>
      </c>
      <c r="F596" s="296"/>
      <c r="G596" s="73" t="s">
        <v>20</v>
      </c>
      <c r="H596" s="33">
        <v>1</v>
      </c>
      <c r="I596" s="62">
        <v>1</v>
      </c>
      <c r="J596" s="33">
        <f t="shared" si="173"/>
        <v>2.7968000000000002</v>
      </c>
      <c r="K596" s="74">
        <v>3.68</v>
      </c>
      <c r="L596" s="70">
        <f t="shared" si="171"/>
        <v>2.8</v>
      </c>
      <c r="O596" s="72"/>
    </row>
    <row r="597" spans="1:15">
      <c r="A597" s="73" t="s">
        <v>21</v>
      </c>
      <c r="B597" s="73" t="s">
        <v>601</v>
      </c>
      <c r="C597" s="73" t="s">
        <v>25</v>
      </c>
      <c r="D597" s="73" t="s">
        <v>602</v>
      </c>
      <c r="E597" s="296" t="s">
        <v>90</v>
      </c>
      <c r="F597" s="296"/>
      <c r="G597" s="73" t="s">
        <v>20</v>
      </c>
      <c r="H597" s="33">
        <v>0.03</v>
      </c>
      <c r="I597" s="62">
        <v>0.03</v>
      </c>
      <c r="J597" s="33">
        <f t="shared" si="173"/>
        <v>1.5656000000000001</v>
      </c>
      <c r="K597" s="74">
        <v>2.06</v>
      </c>
      <c r="L597" s="70">
        <f t="shared" si="171"/>
        <v>0.05</v>
      </c>
      <c r="O597" s="72"/>
    </row>
    <row r="598" spans="1:15" ht="13.5" thickBot="1">
      <c r="A598" s="73" t="s">
        <v>21</v>
      </c>
      <c r="B598" s="73" t="s">
        <v>617</v>
      </c>
      <c r="C598" s="73" t="s">
        <v>25</v>
      </c>
      <c r="D598" s="73" t="s">
        <v>618</v>
      </c>
      <c r="E598" s="296" t="s">
        <v>90</v>
      </c>
      <c r="F598" s="296"/>
      <c r="G598" s="73" t="s">
        <v>20</v>
      </c>
      <c r="H598" s="33">
        <v>8.0000000000000002E-3</v>
      </c>
      <c r="I598" s="62">
        <v>8.0000000000000002E-3</v>
      </c>
      <c r="J598" s="33">
        <f t="shared" si="173"/>
        <v>43.221199999999996</v>
      </c>
      <c r="K598" s="74">
        <v>56.87</v>
      </c>
      <c r="L598" s="70">
        <f t="shared" si="171"/>
        <v>0.35</v>
      </c>
      <c r="O598" s="72"/>
    </row>
    <row r="599" spans="1:15" ht="13.5" thickTop="1">
      <c r="A599" s="32"/>
      <c r="B599" s="32"/>
      <c r="C599" s="32"/>
      <c r="D599" s="32"/>
      <c r="E599" s="32"/>
      <c r="F599" s="32"/>
      <c r="G599" s="32"/>
      <c r="H599" s="32"/>
      <c r="I599" s="59"/>
      <c r="J599" s="32"/>
      <c r="K599" s="59"/>
      <c r="L599" s="32"/>
      <c r="O599" s="72"/>
    </row>
    <row r="600" spans="1:15">
      <c r="A600" s="65" t="s">
        <v>629</v>
      </c>
      <c r="B600" s="65" t="s">
        <v>9</v>
      </c>
      <c r="C600" s="65" t="s">
        <v>10</v>
      </c>
      <c r="D600" s="65" t="s">
        <v>11</v>
      </c>
      <c r="E600" s="294" t="s">
        <v>12</v>
      </c>
      <c r="F600" s="294"/>
      <c r="G600" s="65" t="s">
        <v>13</v>
      </c>
      <c r="H600" s="65" t="s">
        <v>14</v>
      </c>
      <c r="I600" s="66" t="s">
        <v>14</v>
      </c>
      <c r="J600" s="65" t="s">
        <v>15</v>
      </c>
      <c r="K600" s="66" t="s">
        <v>15</v>
      </c>
      <c r="L600" s="65" t="s">
        <v>16</v>
      </c>
      <c r="O600" s="72"/>
    </row>
    <row r="601" spans="1:15" ht="25.5">
      <c r="A601" s="67" t="s">
        <v>17</v>
      </c>
      <c r="B601" s="67" t="s">
        <v>630</v>
      </c>
      <c r="C601" s="67" t="s">
        <v>25</v>
      </c>
      <c r="D601" s="67" t="s">
        <v>631</v>
      </c>
      <c r="E601" s="295" t="s">
        <v>377</v>
      </c>
      <c r="F601" s="295"/>
      <c r="G601" s="67" t="s">
        <v>20</v>
      </c>
      <c r="H601" s="68">
        <v>1</v>
      </c>
      <c r="I601" s="69">
        <v>1</v>
      </c>
      <c r="J601" s="70">
        <f>SUM(L602:L607)</f>
        <v>6.8999999999999995</v>
      </c>
      <c r="K601" s="71">
        <v>9.08</v>
      </c>
      <c r="L601" s="70">
        <f t="shared" ref="L601:L607" si="174">ROUND(H601*J601,2)</f>
        <v>6.9</v>
      </c>
      <c r="O601" s="72"/>
    </row>
    <row r="602" spans="1:15">
      <c r="A602" s="73" t="s">
        <v>29</v>
      </c>
      <c r="B602" s="73" t="s">
        <v>546</v>
      </c>
      <c r="C602" s="73" t="s">
        <v>25</v>
      </c>
      <c r="D602" s="73" t="s">
        <v>547</v>
      </c>
      <c r="E602" s="296" t="s">
        <v>32</v>
      </c>
      <c r="F602" s="296"/>
      <c r="G602" s="73" t="s">
        <v>22</v>
      </c>
      <c r="H602" s="33">
        <f t="shared" ref="H602:H603" si="175">I602</f>
        <v>0.19900000000000001</v>
      </c>
      <c r="I602" s="62">
        <v>0.19900000000000001</v>
      </c>
      <c r="J602" s="64">
        <f t="shared" ref="J602:J607" si="176">K602*(1-$M$14)</f>
        <v>10.2676</v>
      </c>
      <c r="K602" s="74">
        <v>13.51</v>
      </c>
      <c r="L602" s="70">
        <f t="shared" si="174"/>
        <v>2.04</v>
      </c>
      <c r="O602" s="72"/>
    </row>
    <row r="603" spans="1:15">
      <c r="A603" s="73" t="s">
        <v>29</v>
      </c>
      <c r="B603" s="73" t="s">
        <v>38</v>
      </c>
      <c r="C603" s="73" t="s">
        <v>25</v>
      </c>
      <c r="D603" s="73" t="s">
        <v>39</v>
      </c>
      <c r="E603" s="296" t="s">
        <v>32</v>
      </c>
      <c r="F603" s="296"/>
      <c r="G603" s="73" t="s">
        <v>22</v>
      </c>
      <c r="H603" s="33">
        <f t="shared" si="175"/>
        <v>0.2</v>
      </c>
      <c r="I603" s="62">
        <v>0.2</v>
      </c>
      <c r="J603" s="64">
        <f t="shared" si="176"/>
        <v>13.1556</v>
      </c>
      <c r="K603" s="74">
        <v>17.309999999999999</v>
      </c>
      <c r="L603" s="70">
        <f t="shared" si="174"/>
        <v>2.63</v>
      </c>
      <c r="O603" s="72"/>
    </row>
    <row r="604" spans="1:15">
      <c r="A604" s="73" t="s">
        <v>21</v>
      </c>
      <c r="B604" s="73" t="s">
        <v>613</v>
      </c>
      <c r="C604" s="73" t="s">
        <v>25</v>
      </c>
      <c r="D604" s="73" t="s">
        <v>614</v>
      </c>
      <c r="E604" s="296" t="s">
        <v>90</v>
      </c>
      <c r="F604" s="296"/>
      <c r="G604" s="73" t="s">
        <v>20</v>
      </c>
      <c r="H604" s="33">
        <v>1.0999999999999999E-2</v>
      </c>
      <c r="I604" s="62">
        <v>1.0999999999999999E-2</v>
      </c>
      <c r="J604" s="33">
        <f t="shared" si="176"/>
        <v>49.772399999999998</v>
      </c>
      <c r="K604" s="74">
        <v>65.489999999999995</v>
      </c>
      <c r="L604" s="70">
        <f t="shared" si="174"/>
        <v>0.55000000000000004</v>
      </c>
      <c r="O604" s="72"/>
    </row>
    <row r="605" spans="1:15">
      <c r="A605" s="73" t="s">
        <v>21</v>
      </c>
      <c r="B605" s="73" t="s">
        <v>601</v>
      </c>
      <c r="C605" s="73" t="s">
        <v>25</v>
      </c>
      <c r="D605" s="73" t="s">
        <v>602</v>
      </c>
      <c r="E605" s="296" t="s">
        <v>90</v>
      </c>
      <c r="F605" s="296"/>
      <c r="G605" s="73" t="s">
        <v>20</v>
      </c>
      <c r="H605" s="33">
        <v>7.4999999999999997E-2</v>
      </c>
      <c r="I605" s="62">
        <v>7.4999999999999997E-2</v>
      </c>
      <c r="J605" s="33">
        <f t="shared" si="176"/>
        <v>1.5656000000000001</v>
      </c>
      <c r="K605" s="74">
        <v>2.06</v>
      </c>
      <c r="L605" s="70">
        <f t="shared" si="174"/>
        <v>0.12</v>
      </c>
      <c r="O605" s="72"/>
    </row>
    <row r="606" spans="1:15">
      <c r="A606" s="73" t="s">
        <v>21</v>
      </c>
      <c r="B606" s="73" t="s">
        <v>617</v>
      </c>
      <c r="C606" s="73" t="s">
        <v>25</v>
      </c>
      <c r="D606" s="73" t="s">
        <v>618</v>
      </c>
      <c r="E606" s="296" t="s">
        <v>90</v>
      </c>
      <c r="F606" s="296"/>
      <c r="G606" s="73" t="s">
        <v>20</v>
      </c>
      <c r="H606" s="33">
        <v>1.2E-2</v>
      </c>
      <c r="I606" s="62">
        <v>1.2E-2</v>
      </c>
      <c r="J606" s="33">
        <f t="shared" si="176"/>
        <v>43.221199999999996</v>
      </c>
      <c r="K606" s="74">
        <v>56.87</v>
      </c>
      <c r="L606" s="70">
        <f t="shared" si="174"/>
        <v>0.52</v>
      </c>
      <c r="O606" s="72"/>
    </row>
    <row r="607" spans="1:15" ht="13.5" thickBot="1">
      <c r="A607" s="73" t="s">
        <v>21</v>
      </c>
      <c r="B607" s="73" t="s">
        <v>632</v>
      </c>
      <c r="C607" s="73" t="s">
        <v>25</v>
      </c>
      <c r="D607" s="73" t="s">
        <v>633</v>
      </c>
      <c r="E607" s="296" t="s">
        <v>90</v>
      </c>
      <c r="F607" s="296"/>
      <c r="G607" s="73" t="s">
        <v>20</v>
      </c>
      <c r="H607" s="33">
        <v>1</v>
      </c>
      <c r="I607" s="62">
        <v>1</v>
      </c>
      <c r="J607" s="33">
        <f t="shared" si="176"/>
        <v>1.0412000000000001</v>
      </c>
      <c r="K607" s="74">
        <v>1.37</v>
      </c>
      <c r="L607" s="70">
        <f t="shared" si="174"/>
        <v>1.04</v>
      </c>
      <c r="O607" s="72"/>
    </row>
    <row r="608" spans="1:15" ht="13.5" thickTop="1">
      <c r="A608" s="32"/>
      <c r="B608" s="32"/>
      <c r="C608" s="32"/>
      <c r="D608" s="32"/>
      <c r="E608" s="32"/>
      <c r="F608" s="32"/>
      <c r="G608" s="32"/>
      <c r="H608" s="32"/>
      <c r="I608" s="59"/>
      <c r="J608" s="32"/>
      <c r="K608" s="59"/>
      <c r="L608" s="32"/>
      <c r="O608" s="72"/>
    </row>
    <row r="609" spans="1:15">
      <c r="A609" s="65" t="s">
        <v>634</v>
      </c>
      <c r="B609" s="65" t="s">
        <v>9</v>
      </c>
      <c r="C609" s="65" t="s">
        <v>10</v>
      </c>
      <c r="D609" s="65" t="s">
        <v>11</v>
      </c>
      <c r="E609" s="294" t="s">
        <v>12</v>
      </c>
      <c r="F609" s="294"/>
      <c r="G609" s="65" t="s">
        <v>13</v>
      </c>
      <c r="H609" s="65" t="s">
        <v>14</v>
      </c>
      <c r="I609" s="66" t="s">
        <v>14</v>
      </c>
      <c r="J609" s="65" t="s">
        <v>15</v>
      </c>
      <c r="K609" s="66" t="s">
        <v>15</v>
      </c>
      <c r="L609" s="65" t="s">
        <v>16</v>
      </c>
      <c r="O609" s="72"/>
    </row>
    <row r="610" spans="1:15" ht="25.5">
      <c r="A610" s="67" t="s">
        <v>17</v>
      </c>
      <c r="B610" s="67" t="s">
        <v>635</v>
      </c>
      <c r="C610" s="67" t="s">
        <v>25</v>
      </c>
      <c r="D610" s="67" t="s">
        <v>636</v>
      </c>
      <c r="E610" s="295" t="s">
        <v>377</v>
      </c>
      <c r="F610" s="295"/>
      <c r="G610" s="67" t="s">
        <v>20</v>
      </c>
      <c r="H610" s="68">
        <v>1</v>
      </c>
      <c r="I610" s="69">
        <v>1</v>
      </c>
      <c r="J610" s="70">
        <f>SUM(L611:L616)</f>
        <v>10.59</v>
      </c>
      <c r="K610" s="71">
        <v>13.93</v>
      </c>
      <c r="L610" s="70">
        <f t="shared" ref="L610:L616" si="177">ROUND(H610*J610,2)</f>
        <v>10.59</v>
      </c>
      <c r="O610" s="72"/>
    </row>
    <row r="611" spans="1:15">
      <c r="A611" s="73" t="s">
        <v>29</v>
      </c>
      <c r="B611" s="73" t="s">
        <v>546</v>
      </c>
      <c r="C611" s="73" t="s">
        <v>25</v>
      </c>
      <c r="D611" s="73" t="s">
        <v>547</v>
      </c>
      <c r="E611" s="296" t="s">
        <v>32</v>
      </c>
      <c r="F611" s="296"/>
      <c r="G611" s="73" t="s">
        <v>22</v>
      </c>
      <c r="H611" s="33">
        <f t="shared" ref="H611:H612" si="178">I611</f>
        <v>0.23599999999999999</v>
      </c>
      <c r="I611" s="62">
        <v>0.23599999999999999</v>
      </c>
      <c r="J611" s="64">
        <f t="shared" ref="J611:J616" si="179">K611*(1-$M$14)</f>
        <v>10.2676</v>
      </c>
      <c r="K611" s="74">
        <v>13.51</v>
      </c>
      <c r="L611" s="70">
        <f t="shared" si="177"/>
        <v>2.42</v>
      </c>
      <c r="O611" s="72"/>
    </row>
    <row r="612" spans="1:15">
      <c r="A612" s="73" t="s">
        <v>29</v>
      </c>
      <c r="B612" s="73" t="s">
        <v>38</v>
      </c>
      <c r="C612" s="73" t="s">
        <v>25</v>
      </c>
      <c r="D612" s="73" t="s">
        <v>39</v>
      </c>
      <c r="E612" s="296" t="s">
        <v>32</v>
      </c>
      <c r="F612" s="296"/>
      <c r="G612" s="73" t="s">
        <v>22</v>
      </c>
      <c r="H612" s="33">
        <f t="shared" si="178"/>
        <v>0.23799999999999999</v>
      </c>
      <c r="I612" s="62">
        <v>0.23799999999999999</v>
      </c>
      <c r="J612" s="64">
        <f t="shared" si="179"/>
        <v>13.1556</v>
      </c>
      <c r="K612" s="74">
        <v>17.309999999999999</v>
      </c>
      <c r="L612" s="70">
        <f t="shared" si="177"/>
        <v>3.13</v>
      </c>
      <c r="O612" s="72"/>
    </row>
    <row r="613" spans="1:15">
      <c r="A613" s="73" t="s">
        <v>21</v>
      </c>
      <c r="B613" s="73" t="s">
        <v>613</v>
      </c>
      <c r="C613" s="73" t="s">
        <v>25</v>
      </c>
      <c r="D613" s="73" t="s">
        <v>614</v>
      </c>
      <c r="E613" s="296" t="s">
        <v>90</v>
      </c>
      <c r="F613" s="296"/>
      <c r="G613" s="73" t="s">
        <v>20</v>
      </c>
      <c r="H613" s="33">
        <v>1.4E-2</v>
      </c>
      <c r="I613" s="62">
        <v>1.4E-2</v>
      </c>
      <c r="J613" s="33">
        <f t="shared" si="179"/>
        <v>49.772399999999998</v>
      </c>
      <c r="K613" s="74">
        <v>65.489999999999995</v>
      </c>
      <c r="L613" s="70">
        <f t="shared" si="177"/>
        <v>0.7</v>
      </c>
      <c r="O613" s="72"/>
    </row>
    <row r="614" spans="1:15">
      <c r="A614" s="73" t="s">
        <v>21</v>
      </c>
      <c r="B614" s="73" t="s">
        <v>601</v>
      </c>
      <c r="C614" s="73" t="s">
        <v>25</v>
      </c>
      <c r="D614" s="73" t="s">
        <v>602</v>
      </c>
      <c r="E614" s="296" t="s">
        <v>90</v>
      </c>
      <c r="F614" s="296"/>
      <c r="G614" s="73" t="s">
        <v>20</v>
      </c>
      <c r="H614" s="33">
        <v>8.8999999999999996E-2</v>
      </c>
      <c r="I614" s="62">
        <v>8.8999999999999996E-2</v>
      </c>
      <c r="J614" s="33">
        <f t="shared" si="179"/>
        <v>1.5656000000000001</v>
      </c>
      <c r="K614" s="74">
        <v>2.06</v>
      </c>
      <c r="L614" s="70">
        <f t="shared" si="177"/>
        <v>0.14000000000000001</v>
      </c>
      <c r="O614" s="72"/>
    </row>
    <row r="615" spans="1:15">
      <c r="A615" s="73" t="s">
        <v>21</v>
      </c>
      <c r="B615" s="73" t="s">
        <v>617</v>
      </c>
      <c r="C615" s="73" t="s">
        <v>25</v>
      </c>
      <c r="D615" s="73" t="s">
        <v>618</v>
      </c>
      <c r="E615" s="296" t="s">
        <v>90</v>
      </c>
      <c r="F615" s="296"/>
      <c r="G615" s="73" t="s">
        <v>20</v>
      </c>
      <c r="H615" s="33">
        <v>1.7000000000000001E-2</v>
      </c>
      <c r="I615" s="62">
        <v>1.7000000000000001E-2</v>
      </c>
      <c r="J615" s="33">
        <f t="shared" si="179"/>
        <v>43.221199999999996</v>
      </c>
      <c r="K615" s="74">
        <v>56.87</v>
      </c>
      <c r="L615" s="70">
        <f t="shared" si="177"/>
        <v>0.73</v>
      </c>
      <c r="O615" s="72"/>
    </row>
    <row r="616" spans="1:15" ht="13.5" thickBot="1">
      <c r="A616" s="73" t="s">
        <v>21</v>
      </c>
      <c r="B616" s="73" t="s">
        <v>637</v>
      </c>
      <c r="C616" s="73" t="s">
        <v>25</v>
      </c>
      <c r="D616" s="73" t="s">
        <v>638</v>
      </c>
      <c r="E616" s="296" t="s">
        <v>90</v>
      </c>
      <c r="F616" s="296"/>
      <c r="G616" s="73" t="s">
        <v>20</v>
      </c>
      <c r="H616" s="33">
        <v>1</v>
      </c>
      <c r="I616" s="62">
        <v>1</v>
      </c>
      <c r="J616" s="33">
        <f t="shared" si="179"/>
        <v>3.4655999999999998</v>
      </c>
      <c r="K616" s="74">
        <v>4.5599999999999996</v>
      </c>
      <c r="L616" s="70">
        <f t="shared" si="177"/>
        <v>3.47</v>
      </c>
      <c r="O616" s="72"/>
    </row>
    <row r="617" spans="1:15" ht="13.5" thickTop="1">
      <c r="A617" s="32"/>
      <c r="B617" s="32"/>
      <c r="C617" s="32"/>
      <c r="D617" s="32"/>
      <c r="E617" s="32"/>
      <c r="F617" s="32"/>
      <c r="G617" s="32"/>
      <c r="H617" s="32"/>
      <c r="I617" s="59"/>
      <c r="J617" s="32"/>
      <c r="K617" s="59"/>
      <c r="L617" s="32"/>
      <c r="O617" s="72"/>
    </row>
    <row r="618" spans="1:15">
      <c r="A618" s="65" t="s">
        <v>639</v>
      </c>
      <c r="B618" s="65" t="s">
        <v>9</v>
      </c>
      <c r="C618" s="65" t="s">
        <v>10</v>
      </c>
      <c r="D618" s="65" t="s">
        <v>11</v>
      </c>
      <c r="E618" s="294" t="s">
        <v>12</v>
      </c>
      <c r="F618" s="294"/>
      <c r="G618" s="65" t="s">
        <v>13</v>
      </c>
      <c r="H618" s="65" t="s">
        <v>14</v>
      </c>
      <c r="I618" s="66" t="s">
        <v>14</v>
      </c>
      <c r="J618" s="65" t="s">
        <v>15</v>
      </c>
      <c r="K618" s="66" t="s">
        <v>15</v>
      </c>
      <c r="L618" s="65" t="s">
        <v>16</v>
      </c>
      <c r="O618" s="72"/>
    </row>
    <row r="619" spans="1:15" ht="25.5">
      <c r="A619" s="67" t="s">
        <v>17</v>
      </c>
      <c r="B619" s="67" t="s">
        <v>640</v>
      </c>
      <c r="C619" s="67" t="s">
        <v>25</v>
      </c>
      <c r="D619" s="67" t="s">
        <v>641</v>
      </c>
      <c r="E619" s="295" t="s">
        <v>377</v>
      </c>
      <c r="F619" s="295"/>
      <c r="G619" s="67" t="s">
        <v>20</v>
      </c>
      <c r="H619" s="68">
        <v>1</v>
      </c>
      <c r="I619" s="69">
        <v>1</v>
      </c>
      <c r="J619" s="70">
        <f>SUM(L620:L625)</f>
        <v>13.239999999999998</v>
      </c>
      <c r="K619" s="71">
        <v>17.420000000000002</v>
      </c>
      <c r="L619" s="70">
        <f t="shared" ref="L619:L625" si="180">ROUND(H619*J619,2)</f>
        <v>13.24</v>
      </c>
      <c r="O619" s="72"/>
    </row>
    <row r="620" spans="1:15">
      <c r="A620" s="73" t="s">
        <v>29</v>
      </c>
      <c r="B620" s="73" t="s">
        <v>546</v>
      </c>
      <c r="C620" s="73" t="s">
        <v>25</v>
      </c>
      <c r="D620" s="73" t="s">
        <v>547</v>
      </c>
      <c r="E620" s="296" t="s">
        <v>32</v>
      </c>
      <c r="F620" s="296"/>
      <c r="G620" s="73" t="s">
        <v>22</v>
      </c>
      <c r="H620" s="33">
        <f t="shared" ref="H620:H621" si="181">I620</f>
        <v>0.19900000000000001</v>
      </c>
      <c r="I620" s="62">
        <v>0.19900000000000001</v>
      </c>
      <c r="J620" s="64">
        <f t="shared" ref="J620:J625" si="182">K620*(1-$M$14)</f>
        <v>10.2676</v>
      </c>
      <c r="K620" s="74">
        <v>13.51</v>
      </c>
      <c r="L620" s="70">
        <f t="shared" si="180"/>
        <v>2.04</v>
      </c>
      <c r="O620" s="72"/>
    </row>
    <row r="621" spans="1:15">
      <c r="A621" s="73" t="s">
        <v>29</v>
      </c>
      <c r="B621" s="73" t="s">
        <v>38</v>
      </c>
      <c r="C621" s="73" t="s">
        <v>25</v>
      </c>
      <c r="D621" s="73" t="s">
        <v>39</v>
      </c>
      <c r="E621" s="296" t="s">
        <v>32</v>
      </c>
      <c r="F621" s="296"/>
      <c r="G621" s="73" t="s">
        <v>22</v>
      </c>
      <c r="H621" s="33">
        <f t="shared" si="181"/>
        <v>0.2</v>
      </c>
      <c r="I621" s="62">
        <v>0.2</v>
      </c>
      <c r="J621" s="64">
        <f t="shared" si="182"/>
        <v>13.1556</v>
      </c>
      <c r="K621" s="74">
        <v>17.309999999999999</v>
      </c>
      <c r="L621" s="70">
        <f t="shared" si="180"/>
        <v>2.63</v>
      </c>
      <c r="O621" s="72"/>
    </row>
    <row r="622" spans="1:15">
      <c r="A622" s="73" t="s">
        <v>21</v>
      </c>
      <c r="B622" s="73" t="s">
        <v>613</v>
      </c>
      <c r="C622" s="73" t="s">
        <v>25</v>
      </c>
      <c r="D622" s="73" t="s">
        <v>614</v>
      </c>
      <c r="E622" s="296" t="s">
        <v>90</v>
      </c>
      <c r="F622" s="296"/>
      <c r="G622" s="73" t="s">
        <v>20</v>
      </c>
      <c r="H622" s="33">
        <v>1.0999999999999999E-2</v>
      </c>
      <c r="I622" s="62">
        <v>1.0999999999999999E-2</v>
      </c>
      <c r="J622" s="33">
        <f t="shared" si="182"/>
        <v>49.772399999999998</v>
      </c>
      <c r="K622" s="74">
        <v>65.489999999999995</v>
      </c>
      <c r="L622" s="70">
        <f t="shared" si="180"/>
        <v>0.55000000000000004</v>
      </c>
      <c r="O622" s="72"/>
    </row>
    <row r="623" spans="1:15">
      <c r="A623" s="73" t="s">
        <v>21</v>
      </c>
      <c r="B623" s="73" t="s">
        <v>601</v>
      </c>
      <c r="C623" s="73" t="s">
        <v>25</v>
      </c>
      <c r="D623" s="73" t="s">
        <v>602</v>
      </c>
      <c r="E623" s="296" t="s">
        <v>90</v>
      </c>
      <c r="F623" s="296"/>
      <c r="G623" s="73" t="s">
        <v>20</v>
      </c>
      <c r="H623" s="33">
        <v>7.4999999999999997E-2</v>
      </c>
      <c r="I623" s="62">
        <v>7.4999999999999997E-2</v>
      </c>
      <c r="J623" s="33">
        <f t="shared" si="182"/>
        <v>1.5656000000000001</v>
      </c>
      <c r="K623" s="74">
        <v>2.06</v>
      </c>
      <c r="L623" s="70">
        <f t="shared" si="180"/>
        <v>0.12</v>
      </c>
      <c r="O623" s="72"/>
    </row>
    <row r="624" spans="1:15">
      <c r="A624" s="73" t="s">
        <v>21</v>
      </c>
      <c r="B624" s="73" t="s">
        <v>617</v>
      </c>
      <c r="C624" s="73" t="s">
        <v>25</v>
      </c>
      <c r="D624" s="73" t="s">
        <v>618</v>
      </c>
      <c r="E624" s="296" t="s">
        <v>90</v>
      </c>
      <c r="F624" s="296"/>
      <c r="G624" s="73" t="s">
        <v>20</v>
      </c>
      <c r="H624" s="33">
        <v>1.2E-2</v>
      </c>
      <c r="I624" s="62">
        <v>1.2E-2</v>
      </c>
      <c r="J624" s="33">
        <f t="shared" si="182"/>
        <v>43.221199999999996</v>
      </c>
      <c r="K624" s="74">
        <v>56.87</v>
      </c>
      <c r="L624" s="70">
        <f t="shared" si="180"/>
        <v>0.52</v>
      </c>
      <c r="O624" s="72"/>
    </row>
    <row r="625" spans="1:15" ht="26.25" thickBot="1">
      <c r="A625" s="73" t="s">
        <v>21</v>
      </c>
      <c r="B625" s="73" t="s">
        <v>642</v>
      </c>
      <c r="C625" s="73" t="s">
        <v>25</v>
      </c>
      <c r="D625" s="73" t="s">
        <v>643</v>
      </c>
      <c r="E625" s="296" t="s">
        <v>90</v>
      </c>
      <c r="F625" s="296"/>
      <c r="G625" s="73" t="s">
        <v>20</v>
      </c>
      <c r="H625" s="33">
        <v>1</v>
      </c>
      <c r="I625" s="62">
        <v>1</v>
      </c>
      <c r="J625" s="33">
        <f t="shared" si="182"/>
        <v>7.3796000000000008</v>
      </c>
      <c r="K625" s="74">
        <v>9.7100000000000009</v>
      </c>
      <c r="L625" s="70">
        <f t="shared" si="180"/>
        <v>7.38</v>
      </c>
      <c r="O625" s="72"/>
    </row>
    <row r="626" spans="1:15" ht="13.5" thickTop="1">
      <c r="A626" s="32"/>
      <c r="B626" s="32"/>
      <c r="C626" s="32"/>
      <c r="D626" s="32"/>
      <c r="E626" s="32"/>
      <c r="F626" s="32"/>
      <c r="G626" s="32"/>
      <c r="H626" s="32"/>
      <c r="I626" s="59"/>
      <c r="J626" s="32"/>
      <c r="K626" s="59"/>
      <c r="L626" s="32"/>
      <c r="O626" s="72"/>
    </row>
    <row r="627" spans="1:15">
      <c r="A627" s="65" t="s">
        <v>644</v>
      </c>
      <c r="B627" s="65" t="s">
        <v>9</v>
      </c>
      <c r="C627" s="65" t="s">
        <v>10</v>
      </c>
      <c r="D627" s="65" t="s">
        <v>11</v>
      </c>
      <c r="E627" s="294" t="s">
        <v>12</v>
      </c>
      <c r="F627" s="294"/>
      <c r="G627" s="65" t="s">
        <v>13</v>
      </c>
      <c r="H627" s="65" t="s">
        <v>14</v>
      </c>
      <c r="I627" s="66" t="s">
        <v>14</v>
      </c>
      <c r="J627" s="65" t="s">
        <v>15</v>
      </c>
      <c r="K627" s="66" t="s">
        <v>15</v>
      </c>
      <c r="L627" s="65" t="s">
        <v>16</v>
      </c>
      <c r="O627" s="72"/>
    </row>
    <row r="628" spans="1:15" ht="25.5">
      <c r="A628" s="67" t="s">
        <v>17</v>
      </c>
      <c r="B628" s="67" t="s">
        <v>645</v>
      </c>
      <c r="C628" s="67" t="s">
        <v>25</v>
      </c>
      <c r="D628" s="67" t="s">
        <v>646</v>
      </c>
      <c r="E628" s="295" t="s">
        <v>377</v>
      </c>
      <c r="F628" s="295"/>
      <c r="G628" s="67" t="s">
        <v>20</v>
      </c>
      <c r="H628" s="68">
        <v>1</v>
      </c>
      <c r="I628" s="69">
        <v>1</v>
      </c>
      <c r="J628" s="70">
        <f>SUM(L629:L632)</f>
        <v>54.54</v>
      </c>
      <c r="K628" s="71">
        <v>71.760000000000005</v>
      </c>
      <c r="L628" s="70">
        <f>ROUND(H628*J628,2)</f>
        <v>54.54</v>
      </c>
      <c r="O628" s="72"/>
    </row>
    <row r="629" spans="1:15">
      <c r="A629" s="73" t="s">
        <v>29</v>
      </c>
      <c r="B629" s="73" t="s">
        <v>546</v>
      </c>
      <c r="C629" s="73" t="s">
        <v>25</v>
      </c>
      <c r="D629" s="73" t="s">
        <v>547</v>
      </c>
      <c r="E629" s="296" t="s">
        <v>32</v>
      </c>
      <c r="F629" s="296"/>
      <c r="G629" s="73" t="s">
        <v>22</v>
      </c>
      <c r="H629" s="33">
        <f t="shared" ref="H629:H630" si="183">I629</f>
        <v>0.22900000000000001</v>
      </c>
      <c r="I629" s="62">
        <v>0.22900000000000001</v>
      </c>
      <c r="J629" s="64">
        <f t="shared" ref="J629:J632" si="184">K629*(1-$M$14)</f>
        <v>10.2676</v>
      </c>
      <c r="K629" s="74">
        <v>13.51</v>
      </c>
      <c r="L629" s="70">
        <f>ROUND(H629*J629,2)</f>
        <v>2.35</v>
      </c>
      <c r="O629" s="72"/>
    </row>
    <row r="630" spans="1:15">
      <c r="A630" s="73" t="s">
        <v>29</v>
      </c>
      <c r="B630" s="73" t="s">
        <v>38</v>
      </c>
      <c r="C630" s="73" t="s">
        <v>25</v>
      </c>
      <c r="D630" s="73" t="s">
        <v>39</v>
      </c>
      <c r="E630" s="296" t="s">
        <v>32</v>
      </c>
      <c r="F630" s="296"/>
      <c r="G630" s="73" t="s">
        <v>22</v>
      </c>
      <c r="H630" s="33">
        <f t="shared" si="183"/>
        <v>0.3</v>
      </c>
      <c r="I630" s="62">
        <v>0.3</v>
      </c>
      <c r="J630" s="64">
        <f t="shared" si="184"/>
        <v>13.1556</v>
      </c>
      <c r="K630" s="74">
        <v>17.309999999999999</v>
      </c>
      <c r="L630" s="70">
        <f>ROUND(H630*J630,2)</f>
        <v>3.95</v>
      </c>
      <c r="O630" s="72"/>
    </row>
    <row r="631" spans="1:15">
      <c r="A631" s="73" t="s">
        <v>21</v>
      </c>
      <c r="B631" s="73" t="s">
        <v>647</v>
      </c>
      <c r="C631" s="73" t="s">
        <v>25</v>
      </c>
      <c r="D631" s="73" t="s">
        <v>648</v>
      </c>
      <c r="E631" s="296" t="s">
        <v>90</v>
      </c>
      <c r="F631" s="296"/>
      <c r="G631" s="73" t="s">
        <v>20</v>
      </c>
      <c r="H631" s="33">
        <v>1.2999999999999999E-2</v>
      </c>
      <c r="I631" s="62">
        <v>1.2999999999999999E-2</v>
      </c>
      <c r="J631" s="33">
        <f t="shared" si="184"/>
        <v>10.0852</v>
      </c>
      <c r="K631" s="74">
        <v>13.27</v>
      </c>
      <c r="L631" s="70">
        <f>ROUND(H631*J631,2)</f>
        <v>0.13</v>
      </c>
      <c r="O631" s="72"/>
    </row>
    <row r="632" spans="1:15" ht="26.25" thickBot="1">
      <c r="A632" s="73" t="s">
        <v>21</v>
      </c>
      <c r="B632" s="73" t="s">
        <v>649</v>
      </c>
      <c r="C632" s="73" t="s">
        <v>25</v>
      </c>
      <c r="D632" s="73" t="s">
        <v>650</v>
      </c>
      <c r="E632" s="296" t="s">
        <v>90</v>
      </c>
      <c r="F632" s="296"/>
      <c r="G632" s="73" t="s">
        <v>20</v>
      </c>
      <c r="H632" s="33">
        <v>1</v>
      </c>
      <c r="I632" s="62">
        <v>1</v>
      </c>
      <c r="J632" s="33">
        <f t="shared" si="184"/>
        <v>48.107999999999997</v>
      </c>
      <c r="K632" s="74">
        <v>63.3</v>
      </c>
      <c r="L632" s="70">
        <f>ROUND(H632*J632,2)</f>
        <v>48.11</v>
      </c>
      <c r="O632" s="72"/>
    </row>
    <row r="633" spans="1:15" ht="13.5" thickTop="1">
      <c r="A633" s="32"/>
      <c r="B633" s="32"/>
      <c r="C633" s="32"/>
      <c r="D633" s="32"/>
      <c r="E633" s="32"/>
      <c r="F633" s="32"/>
      <c r="G633" s="32"/>
      <c r="H633" s="32"/>
      <c r="I633" s="59"/>
      <c r="J633" s="32"/>
      <c r="K633" s="59"/>
      <c r="L633" s="32"/>
      <c r="O633" s="72"/>
    </row>
    <row r="634" spans="1:15">
      <c r="A634" s="65" t="s">
        <v>651</v>
      </c>
      <c r="B634" s="65" t="s">
        <v>9</v>
      </c>
      <c r="C634" s="65" t="s">
        <v>10</v>
      </c>
      <c r="D634" s="65" t="s">
        <v>11</v>
      </c>
      <c r="E634" s="294" t="s">
        <v>12</v>
      </c>
      <c r="F634" s="294"/>
      <c r="G634" s="65" t="s">
        <v>13</v>
      </c>
      <c r="H634" s="65" t="s">
        <v>14</v>
      </c>
      <c r="I634" s="66" t="s">
        <v>14</v>
      </c>
      <c r="J634" s="65" t="s">
        <v>15</v>
      </c>
      <c r="K634" s="66" t="s">
        <v>15</v>
      </c>
      <c r="L634" s="65" t="s">
        <v>16</v>
      </c>
      <c r="O634" s="72"/>
    </row>
    <row r="635" spans="1:15" ht="25.5">
      <c r="A635" s="67" t="s">
        <v>17</v>
      </c>
      <c r="B635" s="67" t="s">
        <v>652</v>
      </c>
      <c r="C635" s="67" t="s">
        <v>25</v>
      </c>
      <c r="D635" s="67" t="s">
        <v>653</v>
      </c>
      <c r="E635" s="295" t="s">
        <v>377</v>
      </c>
      <c r="F635" s="295"/>
      <c r="G635" s="67" t="s">
        <v>20</v>
      </c>
      <c r="H635" s="68">
        <v>1</v>
      </c>
      <c r="I635" s="69">
        <v>1</v>
      </c>
      <c r="J635" s="70">
        <f>SUM(L636:L639)</f>
        <v>7.96</v>
      </c>
      <c r="K635" s="71">
        <v>10.47</v>
      </c>
      <c r="L635" s="70">
        <f>ROUND(H635*J635,2)</f>
        <v>7.96</v>
      </c>
      <c r="O635" s="72"/>
    </row>
    <row r="636" spans="1:15">
      <c r="A636" s="73" t="s">
        <v>29</v>
      </c>
      <c r="B636" s="73" t="s">
        <v>38</v>
      </c>
      <c r="C636" s="73" t="s">
        <v>25</v>
      </c>
      <c r="D636" s="73" t="s">
        <v>39</v>
      </c>
      <c r="E636" s="296" t="s">
        <v>32</v>
      </c>
      <c r="F636" s="296"/>
      <c r="G636" s="73" t="s">
        <v>22</v>
      </c>
      <c r="H636" s="33">
        <f t="shared" ref="H636:H637" si="185">I636</f>
        <v>0.1515</v>
      </c>
      <c r="I636" s="62">
        <v>0.1515</v>
      </c>
      <c r="J636" s="64">
        <f t="shared" ref="J636:J639" si="186">K636*(1-$M$14)</f>
        <v>13.1556</v>
      </c>
      <c r="K636" s="74">
        <v>17.309999999999999</v>
      </c>
      <c r="L636" s="70">
        <f>ROUND(H636*J636,2)</f>
        <v>1.99</v>
      </c>
      <c r="O636" s="72"/>
    </row>
    <row r="637" spans="1:15">
      <c r="A637" s="73" t="s">
        <v>29</v>
      </c>
      <c r="B637" s="73" t="s">
        <v>33</v>
      </c>
      <c r="C637" s="73" t="s">
        <v>25</v>
      </c>
      <c r="D637" s="73" t="s">
        <v>34</v>
      </c>
      <c r="E637" s="296" t="s">
        <v>32</v>
      </c>
      <c r="F637" s="296"/>
      <c r="G637" s="73" t="s">
        <v>22</v>
      </c>
      <c r="H637" s="33">
        <f t="shared" si="185"/>
        <v>4.8099999999999997E-2</v>
      </c>
      <c r="I637" s="62">
        <v>4.8099999999999997E-2</v>
      </c>
      <c r="J637" s="64">
        <f t="shared" si="186"/>
        <v>10.5488</v>
      </c>
      <c r="K637" s="74">
        <v>13.88</v>
      </c>
      <c r="L637" s="70">
        <f>ROUND(H637*J637,2)</f>
        <v>0.51</v>
      </c>
      <c r="O637" s="72"/>
    </row>
    <row r="638" spans="1:15">
      <c r="A638" s="73" t="s">
        <v>21</v>
      </c>
      <c r="B638" s="73" t="s">
        <v>654</v>
      </c>
      <c r="C638" s="73" t="s">
        <v>25</v>
      </c>
      <c r="D638" s="73" t="s">
        <v>655</v>
      </c>
      <c r="E638" s="296" t="s">
        <v>90</v>
      </c>
      <c r="F638" s="296"/>
      <c r="G638" s="73" t="s">
        <v>20</v>
      </c>
      <c r="H638" s="33">
        <v>1</v>
      </c>
      <c r="I638" s="62">
        <v>1</v>
      </c>
      <c r="J638" s="33">
        <f t="shared" si="186"/>
        <v>5.4036</v>
      </c>
      <c r="K638" s="74">
        <v>7.11</v>
      </c>
      <c r="L638" s="70">
        <f>ROUND(H638*J638,2)</f>
        <v>5.4</v>
      </c>
      <c r="O638" s="72"/>
    </row>
    <row r="639" spans="1:15" ht="13.5" thickBot="1">
      <c r="A639" s="73" t="s">
        <v>21</v>
      </c>
      <c r="B639" s="73" t="s">
        <v>656</v>
      </c>
      <c r="C639" s="73" t="s">
        <v>25</v>
      </c>
      <c r="D639" s="73" t="s">
        <v>657</v>
      </c>
      <c r="E639" s="296" t="s">
        <v>90</v>
      </c>
      <c r="F639" s="296"/>
      <c r="G639" s="73" t="s">
        <v>20</v>
      </c>
      <c r="H639" s="33">
        <v>2.1000000000000001E-2</v>
      </c>
      <c r="I639" s="62">
        <v>2.1000000000000001E-2</v>
      </c>
      <c r="J639" s="33">
        <f t="shared" si="186"/>
        <v>2.7360000000000002</v>
      </c>
      <c r="K639" s="74">
        <v>3.6</v>
      </c>
      <c r="L639" s="70">
        <f>ROUND(H639*J639,2)</f>
        <v>0.06</v>
      </c>
      <c r="O639" s="72"/>
    </row>
    <row r="640" spans="1:15" ht="13.5" thickTop="1">
      <c r="A640" s="32"/>
      <c r="B640" s="32"/>
      <c r="C640" s="32"/>
      <c r="D640" s="32"/>
      <c r="E640" s="32"/>
      <c r="F640" s="32"/>
      <c r="G640" s="32"/>
      <c r="H640" s="32"/>
      <c r="I640" s="59"/>
      <c r="J640" s="32"/>
      <c r="K640" s="59"/>
      <c r="L640" s="32"/>
      <c r="O640" s="72"/>
    </row>
    <row r="641" spans="1:15">
      <c r="A641" s="65" t="s">
        <v>658</v>
      </c>
      <c r="B641" s="65" t="s">
        <v>9</v>
      </c>
      <c r="C641" s="65" t="s">
        <v>10</v>
      </c>
      <c r="D641" s="65" t="s">
        <v>11</v>
      </c>
      <c r="E641" s="294" t="s">
        <v>12</v>
      </c>
      <c r="F641" s="294"/>
      <c r="G641" s="65" t="s">
        <v>13</v>
      </c>
      <c r="H641" s="65" t="s">
        <v>14</v>
      </c>
      <c r="I641" s="66" t="s">
        <v>14</v>
      </c>
      <c r="J641" s="65" t="s">
        <v>15</v>
      </c>
      <c r="K641" s="66" t="s">
        <v>15</v>
      </c>
      <c r="L641" s="65" t="s">
        <v>16</v>
      </c>
      <c r="O641" s="72"/>
    </row>
    <row r="642" spans="1:15">
      <c r="A642" s="67" t="s">
        <v>17</v>
      </c>
      <c r="B642" s="67" t="s">
        <v>659</v>
      </c>
      <c r="C642" s="67" t="s">
        <v>25</v>
      </c>
      <c r="D642" s="67" t="s">
        <v>660</v>
      </c>
      <c r="E642" s="295" t="s">
        <v>377</v>
      </c>
      <c r="F642" s="295"/>
      <c r="G642" s="67" t="s">
        <v>20</v>
      </c>
      <c r="H642" s="68">
        <v>1</v>
      </c>
      <c r="I642" s="69">
        <v>1</v>
      </c>
      <c r="J642" s="70">
        <f>SUM(L643:L646)</f>
        <v>827.89</v>
      </c>
      <c r="K642" s="71">
        <v>1089.33</v>
      </c>
      <c r="L642" s="70">
        <f>ROUND(H642*J642,2)</f>
        <v>827.89</v>
      </c>
      <c r="O642" s="72"/>
    </row>
    <row r="643" spans="1:15">
      <c r="A643" s="73" t="s">
        <v>29</v>
      </c>
      <c r="B643" s="73" t="s">
        <v>546</v>
      </c>
      <c r="C643" s="73" t="s">
        <v>25</v>
      </c>
      <c r="D643" s="73" t="s">
        <v>547</v>
      </c>
      <c r="E643" s="296" t="s">
        <v>32</v>
      </c>
      <c r="F643" s="296"/>
      <c r="G643" s="73" t="s">
        <v>22</v>
      </c>
      <c r="H643" s="33">
        <f t="shared" ref="H643:H644" si="187">I643</f>
        <v>0.26800000000000002</v>
      </c>
      <c r="I643" s="62">
        <v>0.26800000000000002</v>
      </c>
      <c r="J643" s="64">
        <f t="shared" ref="J643:J645" si="188">K643*(1-$M$14)</f>
        <v>10.2676</v>
      </c>
      <c r="K643" s="74">
        <v>13.51</v>
      </c>
      <c r="L643" s="70">
        <f>ROUND(H643*J643,2)</f>
        <v>2.75</v>
      </c>
      <c r="O643" s="72"/>
    </row>
    <row r="644" spans="1:15">
      <c r="A644" s="73" t="s">
        <v>29</v>
      </c>
      <c r="B644" s="73" t="s">
        <v>38</v>
      </c>
      <c r="C644" s="73" t="s">
        <v>25</v>
      </c>
      <c r="D644" s="73" t="s">
        <v>39</v>
      </c>
      <c r="E644" s="296" t="s">
        <v>32</v>
      </c>
      <c r="F644" s="296"/>
      <c r="G644" s="73" t="s">
        <v>22</v>
      </c>
      <c r="H644" s="33">
        <f t="shared" si="187"/>
        <v>0.26860000000000001</v>
      </c>
      <c r="I644" s="62">
        <v>0.26860000000000001</v>
      </c>
      <c r="J644" s="64">
        <f t="shared" si="188"/>
        <v>13.1556</v>
      </c>
      <c r="K644" s="74">
        <v>17.309999999999999</v>
      </c>
      <c r="L644" s="70">
        <f>ROUND(H644*J644,2)</f>
        <v>3.53</v>
      </c>
      <c r="O644" s="72"/>
    </row>
    <row r="645" spans="1:15" ht="13.5" thickBot="1">
      <c r="A645" s="73" t="s">
        <v>21</v>
      </c>
      <c r="B645" s="73" t="s">
        <v>661</v>
      </c>
      <c r="C645" s="73" t="s">
        <v>25</v>
      </c>
      <c r="D645" s="73" t="s">
        <v>662</v>
      </c>
      <c r="E645" s="296" t="s">
        <v>90</v>
      </c>
      <c r="F645" s="296"/>
      <c r="G645" s="73" t="s">
        <v>20</v>
      </c>
      <c r="H645" s="33">
        <v>1</v>
      </c>
      <c r="I645" s="62">
        <v>1</v>
      </c>
      <c r="J645" s="33">
        <f t="shared" si="188"/>
        <v>821.61320000000001</v>
      </c>
      <c r="K645" s="74">
        <v>1081.07</v>
      </c>
      <c r="L645" s="70">
        <f>ROUND(H645*J645,2)</f>
        <v>821.61</v>
      </c>
      <c r="O645" s="72"/>
    </row>
    <row r="646" spans="1:15" ht="13.5" thickTop="1">
      <c r="A646" s="32"/>
      <c r="B646" s="32"/>
      <c r="C646" s="32"/>
      <c r="D646" s="32"/>
      <c r="E646" s="32"/>
      <c r="F646" s="32"/>
      <c r="G646" s="32"/>
      <c r="H646" s="32"/>
      <c r="I646" s="59"/>
      <c r="J646" s="32"/>
      <c r="K646" s="59"/>
      <c r="L646" s="32"/>
      <c r="O646" s="72"/>
    </row>
    <row r="647" spans="1:15">
      <c r="A647" s="65" t="s">
        <v>663</v>
      </c>
      <c r="B647" s="65" t="s">
        <v>9</v>
      </c>
      <c r="C647" s="65" t="s">
        <v>10</v>
      </c>
      <c r="D647" s="65" t="s">
        <v>11</v>
      </c>
      <c r="E647" s="294" t="s">
        <v>12</v>
      </c>
      <c r="F647" s="294"/>
      <c r="G647" s="65" t="s">
        <v>13</v>
      </c>
      <c r="H647" s="65" t="s">
        <v>14</v>
      </c>
      <c r="I647" s="66" t="s">
        <v>14</v>
      </c>
      <c r="J647" s="65" t="s">
        <v>15</v>
      </c>
      <c r="K647" s="66" t="s">
        <v>15</v>
      </c>
      <c r="L647" s="65" t="s">
        <v>16</v>
      </c>
      <c r="O647" s="72"/>
    </row>
    <row r="648" spans="1:15" ht="25.5">
      <c r="A648" s="67" t="s">
        <v>17</v>
      </c>
      <c r="B648" s="67" t="s">
        <v>664</v>
      </c>
      <c r="C648" s="67" t="s">
        <v>25</v>
      </c>
      <c r="D648" s="67" t="s">
        <v>665</v>
      </c>
      <c r="E648" s="295" t="s">
        <v>377</v>
      </c>
      <c r="F648" s="295"/>
      <c r="G648" s="67" t="s">
        <v>49</v>
      </c>
      <c r="H648" s="68">
        <v>1</v>
      </c>
      <c r="I648" s="69">
        <v>1</v>
      </c>
      <c r="J648" s="70">
        <f>SUM(L649:L653)</f>
        <v>11.19</v>
      </c>
      <c r="K648" s="71">
        <v>14.73</v>
      </c>
      <c r="L648" s="70">
        <f>ROUND(H648*J648,2)</f>
        <v>11.19</v>
      </c>
      <c r="O648" s="72"/>
    </row>
    <row r="649" spans="1:15">
      <c r="A649" s="73" t="s">
        <v>29</v>
      </c>
      <c r="B649" s="73" t="s">
        <v>546</v>
      </c>
      <c r="C649" s="73" t="s">
        <v>25</v>
      </c>
      <c r="D649" s="73" t="s">
        <v>547</v>
      </c>
      <c r="E649" s="296" t="s">
        <v>32</v>
      </c>
      <c r="F649" s="296"/>
      <c r="G649" s="73" t="s">
        <v>22</v>
      </c>
      <c r="H649" s="33">
        <f t="shared" ref="H649:H650" si="189">I649</f>
        <v>0.29799999999999999</v>
      </c>
      <c r="I649" s="62">
        <v>0.29799999999999999</v>
      </c>
      <c r="J649" s="64">
        <f t="shared" ref="J649:J652" si="190">K649*(1-$M$14)</f>
        <v>10.2676</v>
      </c>
      <c r="K649" s="74">
        <v>13.51</v>
      </c>
      <c r="L649" s="70">
        <f>ROUND(H649*J649,2)</f>
        <v>3.06</v>
      </c>
      <c r="O649" s="72"/>
    </row>
    <row r="650" spans="1:15">
      <c r="A650" s="73" t="s">
        <v>29</v>
      </c>
      <c r="B650" s="73" t="s">
        <v>38</v>
      </c>
      <c r="C650" s="73" t="s">
        <v>25</v>
      </c>
      <c r="D650" s="73" t="s">
        <v>39</v>
      </c>
      <c r="E650" s="296" t="s">
        <v>32</v>
      </c>
      <c r="F650" s="296"/>
      <c r="G650" s="73" t="s">
        <v>22</v>
      </c>
      <c r="H650" s="33">
        <f t="shared" si="189"/>
        <v>0.3</v>
      </c>
      <c r="I650" s="62">
        <v>0.3</v>
      </c>
      <c r="J650" s="64">
        <f t="shared" si="190"/>
        <v>13.1556</v>
      </c>
      <c r="K650" s="74">
        <v>17.309999999999999</v>
      </c>
      <c r="L650" s="70">
        <f>ROUND(H650*J650,2)</f>
        <v>3.95</v>
      </c>
      <c r="O650" s="72"/>
    </row>
    <row r="651" spans="1:15">
      <c r="A651" s="73" t="s">
        <v>21</v>
      </c>
      <c r="B651" s="73" t="s">
        <v>601</v>
      </c>
      <c r="C651" s="73" t="s">
        <v>25</v>
      </c>
      <c r="D651" s="73" t="s">
        <v>602</v>
      </c>
      <c r="E651" s="296" t="s">
        <v>90</v>
      </c>
      <c r="F651" s="296"/>
      <c r="G651" s="73" t="s">
        <v>20</v>
      </c>
      <c r="H651" s="33">
        <v>0.1</v>
      </c>
      <c r="I651" s="62">
        <v>0.1</v>
      </c>
      <c r="J651" s="33">
        <f t="shared" si="190"/>
        <v>1.5656000000000001</v>
      </c>
      <c r="K651" s="74">
        <v>2.06</v>
      </c>
      <c r="L651" s="70">
        <f>ROUND(H651*J651,2)</f>
        <v>0.16</v>
      </c>
      <c r="O651" s="72"/>
    </row>
    <row r="652" spans="1:15" ht="13.5" thickBot="1">
      <c r="A652" s="73" t="s">
        <v>21</v>
      </c>
      <c r="B652" s="73" t="s">
        <v>666</v>
      </c>
      <c r="C652" s="73" t="s">
        <v>25</v>
      </c>
      <c r="D652" s="73" t="s">
        <v>667</v>
      </c>
      <c r="E652" s="296" t="s">
        <v>90</v>
      </c>
      <c r="F652" s="296"/>
      <c r="G652" s="73" t="s">
        <v>49</v>
      </c>
      <c r="H652" s="33">
        <v>1.05</v>
      </c>
      <c r="I652" s="62">
        <v>1.05</v>
      </c>
      <c r="J652" s="33">
        <f t="shared" si="190"/>
        <v>3.8304</v>
      </c>
      <c r="K652" s="74">
        <v>5.04</v>
      </c>
      <c r="L652" s="70">
        <f>ROUND(H652*J652,2)</f>
        <v>4.0199999999999996</v>
      </c>
      <c r="O652" s="72"/>
    </row>
    <row r="653" spans="1:15" ht="13.5" thickTop="1">
      <c r="A653" s="32"/>
      <c r="B653" s="32"/>
      <c r="C653" s="32"/>
      <c r="D653" s="32"/>
      <c r="E653" s="32"/>
      <c r="F653" s="32"/>
      <c r="G653" s="32"/>
      <c r="H653" s="32"/>
      <c r="I653" s="59"/>
      <c r="J653" s="32"/>
      <c r="K653" s="59"/>
      <c r="L653" s="32"/>
      <c r="O653" s="72"/>
    </row>
    <row r="654" spans="1:15">
      <c r="A654" s="65" t="s">
        <v>668</v>
      </c>
      <c r="B654" s="65" t="s">
        <v>9</v>
      </c>
      <c r="C654" s="65" t="s">
        <v>10</v>
      </c>
      <c r="D654" s="65" t="s">
        <v>11</v>
      </c>
      <c r="E654" s="294" t="s">
        <v>12</v>
      </c>
      <c r="F654" s="294"/>
      <c r="G654" s="65" t="s">
        <v>13</v>
      </c>
      <c r="H654" s="65" t="s">
        <v>14</v>
      </c>
      <c r="I654" s="66" t="s">
        <v>14</v>
      </c>
      <c r="J654" s="65" t="s">
        <v>15</v>
      </c>
      <c r="K654" s="66" t="s">
        <v>15</v>
      </c>
      <c r="L654" s="65" t="s">
        <v>16</v>
      </c>
      <c r="O654" s="72"/>
    </row>
    <row r="655" spans="1:15" ht="25.5">
      <c r="A655" s="67" t="s">
        <v>17</v>
      </c>
      <c r="B655" s="67" t="s">
        <v>669</v>
      </c>
      <c r="C655" s="67" t="s">
        <v>25</v>
      </c>
      <c r="D655" s="67" t="s">
        <v>670</v>
      </c>
      <c r="E655" s="295" t="s">
        <v>377</v>
      </c>
      <c r="F655" s="295"/>
      <c r="G655" s="67" t="s">
        <v>49</v>
      </c>
      <c r="H655" s="68">
        <v>1</v>
      </c>
      <c r="I655" s="69">
        <v>1</v>
      </c>
      <c r="J655" s="70">
        <f>SUM(L656:L661)</f>
        <v>17.159999999999997</v>
      </c>
      <c r="K655" s="71">
        <v>22.58</v>
      </c>
      <c r="L655" s="70">
        <f t="shared" ref="L655:L661" si="191">ROUND(H655*J655,2)</f>
        <v>17.16</v>
      </c>
      <c r="O655" s="72"/>
    </row>
    <row r="656" spans="1:15">
      <c r="A656" s="73" t="s">
        <v>29</v>
      </c>
      <c r="B656" s="73" t="s">
        <v>546</v>
      </c>
      <c r="C656" s="73" t="s">
        <v>25</v>
      </c>
      <c r="D656" s="73" t="s">
        <v>547</v>
      </c>
      <c r="E656" s="296" t="s">
        <v>32</v>
      </c>
      <c r="F656" s="296"/>
      <c r="G656" s="73" t="s">
        <v>22</v>
      </c>
      <c r="H656" s="33">
        <f t="shared" ref="H656:H657" si="192">I656</f>
        <v>0.3765</v>
      </c>
      <c r="I656" s="62">
        <v>0.3765</v>
      </c>
      <c r="J656" s="64">
        <f t="shared" ref="J656:J661" si="193">K656*(1-$M$14)</f>
        <v>10.2676</v>
      </c>
      <c r="K656" s="74">
        <v>13.51</v>
      </c>
      <c r="L656" s="70">
        <f t="shared" si="191"/>
        <v>3.87</v>
      </c>
      <c r="O656" s="72"/>
    </row>
    <row r="657" spans="1:15">
      <c r="A657" s="73" t="s">
        <v>29</v>
      </c>
      <c r="B657" s="73" t="s">
        <v>38</v>
      </c>
      <c r="C657" s="73" t="s">
        <v>25</v>
      </c>
      <c r="D657" s="73" t="s">
        <v>39</v>
      </c>
      <c r="E657" s="296" t="s">
        <v>32</v>
      </c>
      <c r="F657" s="296"/>
      <c r="G657" s="73" t="s">
        <v>22</v>
      </c>
      <c r="H657" s="33">
        <f t="shared" si="192"/>
        <v>0.38</v>
      </c>
      <c r="I657" s="62">
        <v>0.38</v>
      </c>
      <c r="J657" s="64">
        <f t="shared" si="193"/>
        <v>13.1556</v>
      </c>
      <c r="K657" s="74">
        <v>17.309999999999999</v>
      </c>
      <c r="L657" s="70">
        <f t="shared" si="191"/>
        <v>5</v>
      </c>
      <c r="O657" s="72"/>
    </row>
    <row r="658" spans="1:15">
      <c r="A658" s="73" t="s">
        <v>21</v>
      </c>
      <c r="B658" s="73" t="s">
        <v>613</v>
      </c>
      <c r="C658" s="73" t="s">
        <v>25</v>
      </c>
      <c r="D658" s="73" t="s">
        <v>614</v>
      </c>
      <c r="E658" s="296" t="s">
        <v>90</v>
      </c>
      <c r="F658" s="296"/>
      <c r="G658" s="73" t="s">
        <v>20</v>
      </c>
      <c r="H658" s="33">
        <v>1.0800000000000001E-2</v>
      </c>
      <c r="I658" s="62">
        <v>1.0800000000000001E-2</v>
      </c>
      <c r="J658" s="33">
        <f t="shared" si="193"/>
        <v>49.772399999999998</v>
      </c>
      <c r="K658" s="74">
        <v>65.489999999999995</v>
      </c>
      <c r="L658" s="70">
        <f t="shared" si="191"/>
        <v>0.54</v>
      </c>
      <c r="O658" s="72"/>
    </row>
    <row r="659" spans="1:15">
      <c r="A659" s="73" t="s">
        <v>21</v>
      </c>
      <c r="B659" s="73" t="s">
        <v>601</v>
      </c>
      <c r="C659" s="73" t="s">
        <v>25</v>
      </c>
      <c r="D659" s="73" t="s">
        <v>602</v>
      </c>
      <c r="E659" s="296" t="s">
        <v>90</v>
      </c>
      <c r="F659" s="296"/>
      <c r="G659" s="73" t="s">
        <v>20</v>
      </c>
      <c r="H659" s="33">
        <v>0.127</v>
      </c>
      <c r="I659" s="62">
        <v>0.127</v>
      </c>
      <c r="J659" s="33">
        <f t="shared" si="193"/>
        <v>1.5656000000000001</v>
      </c>
      <c r="K659" s="74">
        <v>2.06</v>
      </c>
      <c r="L659" s="70">
        <f t="shared" si="191"/>
        <v>0.2</v>
      </c>
      <c r="O659" s="72"/>
    </row>
    <row r="660" spans="1:15">
      <c r="A660" s="73" t="s">
        <v>21</v>
      </c>
      <c r="B660" s="73" t="s">
        <v>617</v>
      </c>
      <c r="C660" s="73" t="s">
        <v>25</v>
      </c>
      <c r="D660" s="73" t="s">
        <v>618</v>
      </c>
      <c r="E660" s="296" t="s">
        <v>90</v>
      </c>
      <c r="F660" s="296"/>
      <c r="G660" s="73" t="s">
        <v>20</v>
      </c>
      <c r="H660" s="33">
        <v>1.6299999999999999E-2</v>
      </c>
      <c r="I660" s="62">
        <v>1.6299999999999999E-2</v>
      </c>
      <c r="J660" s="33">
        <f t="shared" si="193"/>
        <v>43.221199999999996</v>
      </c>
      <c r="K660" s="74">
        <v>56.87</v>
      </c>
      <c r="L660" s="70">
        <f t="shared" si="191"/>
        <v>0.7</v>
      </c>
      <c r="O660" s="72"/>
    </row>
    <row r="661" spans="1:15" ht="13.5" thickBot="1">
      <c r="A661" s="73" t="s">
        <v>21</v>
      </c>
      <c r="B661" s="73" t="s">
        <v>671</v>
      </c>
      <c r="C661" s="73" t="s">
        <v>25</v>
      </c>
      <c r="D661" s="73" t="s">
        <v>672</v>
      </c>
      <c r="E661" s="296" t="s">
        <v>90</v>
      </c>
      <c r="F661" s="296"/>
      <c r="G661" s="73" t="s">
        <v>49</v>
      </c>
      <c r="H661" s="33">
        <v>1.05</v>
      </c>
      <c r="I661" s="62">
        <v>1.05</v>
      </c>
      <c r="J661" s="33">
        <f t="shared" si="193"/>
        <v>6.5208000000000004</v>
      </c>
      <c r="K661" s="74">
        <v>8.58</v>
      </c>
      <c r="L661" s="70">
        <f t="shared" si="191"/>
        <v>6.85</v>
      </c>
      <c r="O661" s="72"/>
    </row>
    <row r="662" spans="1:15" ht="13.5" thickTop="1">
      <c r="A662" s="32"/>
      <c r="B662" s="32"/>
      <c r="C662" s="32"/>
      <c r="D662" s="32"/>
      <c r="E662" s="32"/>
      <c r="F662" s="32"/>
      <c r="G662" s="32"/>
      <c r="H662" s="32"/>
      <c r="I662" s="59"/>
      <c r="J662" s="32"/>
      <c r="K662" s="59"/>
      <c r="L662" s="32"/>
      <c r="O662" s="72"/>
    </row>
    <row r="663" spans="1:15">
      <c r="A663" s="65" t="s">
        <v>673</v>
      </c>
      <c r="B663" s="65" t="s">
        <v>9</v>
      </c>
      <c r="C663" s="65" t="s">
        <v>10</v>
      </c>
      <c r="D663" s="65" t="s">
        <v>11</v>
      </c>
      <c r="E663" s="294" t="s">
        <v>12</v>
      </c>
      <c r="F663" s="294"/>
      <c r="G663" s="65" t="s">
        <v>13</v>
      </c>
      <c r="H663" s="65" t="s">
        <v>14</v>
      </c>
      <c r="I663" s="66" t="s">
        <v>14</v>
      </c>
      <c r="J663" s="65" t="s">
        <v>15</v>
      </c>
      <c r="K663" s="66" t="s">
        <v>15</v>
      </c>
      <c r="L663" s="65" t="s">
        <v>16</v>
      </c>
      <c r="O663" s="72"/>
    </row>
    <row r="664" spans="1:15" ht="25.5">
      <c r="A664" s="67" t="s">
        <v>17</v>
      </c>
      <c r="B664" s="67" t="s">
        <v>674</v>
      </c>
      <c r="C664" s="67" t="s">
        <v>25</v>
      </c>
      <c r="D664" s="67" t="s">
        <v>675</v>
      </c>
      <c r="E664" s="295" t="s">
        <v>377</v>
      </c>
      <c r="F664" s="295"/>
      <c r="G664" s="67" t="s">
        <v>49</v>
      </c>
      <c r="H664" s="68">
        <v>1</v>
      </c>
      <c r="I664" s="69">
        <v>1</v>
      </c>
      <c r="J664" s="70">
        <f>SUM(L665:L670)</f>
        <v>33.209999999999994</v>
      </c>
      <c r="K664" s="71">
        <v>43.7</v>
      </c>
      <c r="L664" s="70">
        <f t="shared" ref="L664:L670" si="194">ROUND(H664*J664,2)</f>
        <v>33.21</v>
      </c>
      <c r="O664" s="72"/>
    </row>
    <row r="665" spans="1:15">
      <c r="A665" s="73" t="s">
        <v>29</v>
      </c>
      <c r="B665" s="73" t="s">
        <v>546</v>
      </c>
      <c r="C665" s="73" t="s">
        <v>25</v>
      </c>
      <c r="D665" s="73" t="s">
        <v>547</v>
      </c>
      <c r="E665" s="296" t="s">
        <v>32</v>
      </c>
      <c r="F665" s="296"/>
      <c r="G665" s="73" t="s">
        <v>22</v>
      </c>
      <c r="H665" s="33">
        <f t="shared" ref="H665:H666" si="195">I665</f>
        <v>0.73499999999999999</v>
      </c>
      <c r="I665" s="62">
        <v>0.73499999999999999</v>
      </c>
      <c r="J665" s="64">
        <f t="shared" ref="J665:J670" si="196">K665*(1-$M$14)</f>
        <v>10.2676</v>
      </c>
      <c r="K665" s="74">
        <v>13.51</v>
      </c>
      <c r="L665" s="70">
        <f t="shared" si="194"/>
        <v>7.55</v>
      </c>
      <c r="O665" s="72"/>
    </row>
    <row r="666" spans="1:15">
      <c r="A666" s="73" t="s">
        <v>29</v>
      </c>
      <c r="B666" s="73" t="s">
        <v>38</v>
      </c>
      <c r="C666" s="73" t="s">
        <v>25</v>
      </c>
      <c r="D666" s="73" t="s">
        <v>39</v>
      </c>
      <c r="E666" s="296" t="s">
        <v>32</v>
      </c>
      <c r="F666" s="296"/>
      <c r="G666" s="73" t="s">
        <v>22</v>
      </c>
      <c r="H666" s="33">
        <f t="shared" si="195"/>
        <v>0.74</v>
      </c>
      <c r="I666" s="62">
        <v>0.74</v>
      </c>
      <c r="J666" s="64">
        <f t="shared" si="196"/>
        <v>13.1556</v>
      </c>
      <c r="K666" s="74">
        <v>17.309999999999999</v>
      </c>
      <c r="L666" s="70">
        <f t="shared" si="194"/>
        <v>9.74</v>
      </c>
      <c r="O666" s="72"/>
    </row>
    <row r="667" spans="1:15">
      <c r="A667" s="73" t="s">
        <v>21</v>
      </c>
      <c r="B667" s="73" t="s">
        <v>613</v>
      </c>
      <c r="C667" s="73" t="s">
        <v>25</v>
      </c>
      <c r="D667" s="73" t="s">
        <v>614</v>
      </c>
      <c r="E667" s="296" t="s">
        <v>90</v>
      </c>
      <c r="F667" s="296"/>
      <c r="G667" s="73" t="s">
        <v>20</v>
      </c>
      <c r="H667" s="33">
        <v>3.6299999999999999E-2</v>
      </c>
      <c r="I667" s="62">
        <v>3.6299999999999999E-2</v>
      </c>
      <c r="J667" s="33">
        <f t="shared" si="196"/>
        <v>49.772399999999998</v>
      </c>
      <c r="K667" s="74">
        <v>65.489999999999995</v>
      </c>
      <c r="L667" s="70">
        <f t="shared" si="194"/>
        <v>1.81</v>
      </c>
      <c r="O667" s="72"/>
    </row>
    <row r="668" spans="1:15">
      <c r="A668" s="73" t="s">
        <v>21</v>
      </c>
      <c r="B668" s="73" t="s">
        <v>601</v>
      </c>
      <c r="C668" s="73" t="s">
        <v>25</v>
      </c>
      <c r="D668" s="73" t="s">
        <v>602</v>
      </c>
      <c r="E668" s="296" t="s">
        <v>90</v>
      </c>
      <c r="F668" s="296"/>
      <c r="G668" s="73" t="s">
        <v>20</v>
      </c>
      <c r="H668" s="33">
        <v>0.247</v>
      </c>
      <c r="I668" s="62">
        <v>0.247</v>
      </c>
      <c r="J668" s="33">
        <f t="shared" si="196"/>
        <v>1.5656000000000001</v>
      </c>
      <c r="K668" s="74">
        <v>2.06</v>
      </c>
      <c r="L668" s="70">
        <f t="shared" si="194"/>
        <v>0.39</v>
      </c>
      <c r="O668" s="72"/>
    </row>
    <row r="669" spans="1:15">
      <c r="A669" s="73" t="s">
        <v>21</v>
      </c>
      <c r="B669" s="73" t="s">
        <v>617</v>
      </c>
      <c r="C669" s="73" t="s">
        <v>25</v>
      </c>
      <c r="D669" s="73" t="s">
        <v>618</v>
      </c>
      <c r="E669" s="296" t="s">
        <v>90</v>
      </c>
      <c r="F669" s="296"/>
      <c r="G669" s="73" t="s">
        <v>20</v>
      </c>
      <c r="H669" s="33">
        <v>5.9299999999999999E-2</v>
      </c>
      <c r="I669" s="62">
        <v>5.9299999999999999E-2</v>
      </c>
      <c r="J669" s="33">
        <f t="shared" si="196"/>
        <v>43.221199999999996</v>
      </c>
      <c r="K669" s="74">
        <v>56.87</v>
      </c>
      <c r="L669" s="70">
        <f t="shared" si="194"/>
        <v>2.56</v>
      </c>
      <c r="O669" s="72"/>
    </row>
    <row r="670" spans="1:15" ht="13.5" thickBot="1">
      <c r="A670" s="73" t="s">
        <v>21</v>
      </c>
      <c r="B670" s="73" t="s">
        <v>676</v>
      </c>
      <c r="C670" s="73" t="s">
        <v>25</v>
      </c>
      <c r="D670" s="73" t="s">
        <v>677</v>
      </c>
      <c r="E670" s="296" t="s">
        <v>90</v>
      </c>
      <c r="F670" s="296"/>
      <c r="G670" s="73" t="s">
        <v>49</v>
      </c>
      <c r="H670" s="33">
        <v>1.05</v>
      </c>
      <c r="I670" s="62">
        <v>1.05</v>
      </c>
      <c r="J670" s="33">
        <f t="shared" si="196"/>
        <v>10.6248</v>
      </c>
      <c r="K670" s="74">
        <v>13.98</v>
      </c>
      <c r="L670" s="70">
        <f t="shared" si="194"/>
        <v>11.16</v>
      </c>
      <c r="O670" s="72"/>
    </row>
    <row r="671" spans="1:15" ht="13.5" thickTop="1">
      <c r="A671" s="32"/>
      <c r="B671" s="32"/>
      <c r="C671" s="32"/>
      <c r="D671" s="32"/>
      <c r="E671" s="32"/>
      <c r="F671" s="32"/>
      <c r="G671" s="32"/>
      <c r="H671" s="32"/>
      <c r="I671" s="59"/>
      <c r="J671" s="32"/>
      <c r="K671" s="59"/>
      <c r="L671" s="32"/>
      <c r="O671" s="72"/>
    </row>
    <row r="672" spans="1:15">
      <c r="A672" s="65" t="s">
        <v>678</v>
      </c>
      <c r="B672" s="65" t="s">
        <v>9</v>
      </c>
      <c r="C672" s="65" t="s">
        <v>10</v>
      </c>
      <c r="D672" s="65" t="s">
        <v>11</v>
      </c>
      <c r="E672" s="294" t="s">
        <v>12</v>
      </c>
      <c r="F672" s="294"/>
      <c r="G672" s="65" t="s">
        <v>13</v>
      </c>
      <c r="H672" s="65" t="s">
        <v>14</v>
      </c>
      <c r="I672" s="66" t="s">
        <v>14</v>
      </c>
      <c r="J672" s="65" t="s">
        <v>15</v>
      </c>
      <c r="K672" s="66" t="s">
        <v>15</v>
      </c>
      <c r="L672" s="65" t="s">
        <v>16</v>
      </c>
      <c r="O672" s="72"/>
    </row>
    <row r="673" spans="1:15" ht="38.25">
      <c r="A673" s="67" t="s">
        <v>17</v>
      </c>
      <c r="B673" s="67" t="s">
        <v>679</v>
      </c>
      <c r="C673" s="67" t="s">
        <v>25</v>
      </c>
      <c r="D673" s="67" t="s">
        <v>680</v>
      </c>
      <c r="E673" s="295" t="s">
        <v>377</v>
      </c>
      <c r="F673" s="295"/>
      <c r="G673" s="67" t="s">
        <v>20</v>
      </c>
      <c r="H673" s="68">
        <v>1</v>
      </c>
      <c r="I673" s="69">
        <v>1</v>
      </c>
      <c r="J673" s="70">
        <f>SUM(L674:L679)</f>
        <v>4.26</v>
      </c>
      <c r="K673" s="71">
        <v>5.61</v>
      </c>
      <c r="L673" s="70">
        <f t="shared" ref="L673:L679" si="197">ROUND(H673*J673,2)</f>
        <v>4.26</v>
      </c>
      <c r="O673" s="72"/>
    </row>
    <row r="674" spans="1:15">
      <c r="A674" s="73" t="s">
        <v>29</v>
      </c>
      <c r="B674" s="73" t="s">
        <v>546</v>
      </c>
      <c r="C674" s="73" t="s">
        <v>25</v>
      </c>
      <c r="D674" s="73" t="s">
        <v>547</v>
      </c>
      <c r="E674" s="296" t="s">
        <v>32</v>
      </c>
      <c r="F674" s="296"/>
      <c r="G674" s="73" t="s">
        <v>22</v>
      </c>
      <c r="H674" s="33">
        <f t="shared" ref="H674:H675" si="198">I674</f>
        <v>9.8000000000000004E-2</v>
      </c>
      <c r="I674" s="62">
        <v>9.8000000000000004E-2</v>
      </c>
      <c r="J674" s="64">
        <f t="shared" ref="J674:J679" si="199">K674*(1-$M$14)</f>
        <v>10.2676</v>
      </c>
      <c r="K674" s="74">
        <v>13.51</v>
      </c>
      <c r="L674" s="70">
        <f t="shared" si="197"/>
        <v>1.01</v>
      </c>
      <c r="O674" s="72"/>
    </row>
    <row r="675" spans="1:15">
      <c r="A675" s="73" t="s">
        <v>29</v>
      </c>
      <c r="B675" s="73" t="s">
        <v>38</v>
      </c>
      <c r="C675" s="73" t="s">
        <v>25</v>
      </c>
      <c r="D675" s="73" t="s">
        <v>39</v>
      </c>
      <c r="E675" s="296" t="s">
        <v>32</v>
      </c>
      <c r="F675" s="296"/>
      <c r="G675" s="73" t="s">
        <v>22</v>
      </c>
      <c r="H675" s="33">
        <f t="shared" si="198"/>
        <v>0.1</v>
      </c>
      <c r="I675" s="62">
        <v>0.1</v>
      </c>
      <c r="J675" s="64">
        <f t="shared" si="199"/>
        <v>13.1556</v>
      </c>
      <c r="K675" s="74">
        <v>17.309999999999999</v>
      </c>
      <c r="L675" s="70">
        <f t="shared" si="197"/>
        <v>1.32</v>
      </c>
      <c r="O675" s="72"/>
    </row>
    <row r="676" spans="1:15">
      <c r="A676" s="73" t="s">
        <v>21</v>
      </c>
      <c r="B676" s="73" t="s">
        <v>613</v>
      </c>
      <c r="C676" s="73" t="s">
        <v>25</v>
      </c>
      <c r="D676" s="73" t="s">
        <v>614</v>
      </c>
      <c r="E676" s="296" t="s">
        <v>90</v>
      </c>
      <c r="F676" s="296"/>
      <c r="G676" s="73" t="s">
        <v>20</v>
      </c>
      <c r="H676" s="33">
        <v>9.9000000000000008E-3</v>
      </c>
      <c r="I676" s="62">
        <v>9.9000000000000008E-3</v>
      </c>
      <c r="J676" s="33">
        <f t="shared" si="199"/>
        <v>49.772399999999998</v>
      </c>
      <c r="K676" s="74">
        <v>65.489999999999995</v>
      </c>
      <c r="L676" s="70">
        <f t="shared" si="197"/>
        <v>0.49</v>
      </c>
      <c r="O676" s="72"/>
    </row>
    <row r="677" spans="1:15">
      <c r="A677" s="73" t="s">
        <v>21</v>
      </c>
      <c r="B677" s="73" t="s">
        <v>681</v>
      </c>
      <c r="C677" s="73" t="s">
        <v>25</v>
      </c>
      <c r="D677" s="73" t="s">
        <v>682</v>
      </c>
      <c r="E677" s="296" t="s">
        <v>90</v>
      </c>
      <c r="F677" s="296"/>
      <c r="G677" s="73" t="s">
        <v>20</v>
      </c>
      <c r="H677" s="33">
        <v>1</v>
      </c>
      <c r="I677" s="62">
        <v>1</v>
      </c>
      <c r="J677" s="33">
        <f t="shared" si="199"/>
        <v>0.76</v>
      </c>
      <c r="K677" s="74">
        <v>1</v>
      </c>
      <c r="L677" s="70">
        <f t="shared" si="197"/>
        <v>0.76</v>
      </c>
      <c r="O677" s="72"/>
    </row>
    <row r="678" spans="1:15">
      <c r="A678" s="73" t="s">
        <v>21</v>
      </c>
      <c r="B678" s="73" t="s">
        <v>601</v>
      </c>
      <c r="C678" s="73" t="s">
        <v>25</v>
      </c>
      <c r="D678" s="73" t="s">
        <v>602</v>
      </c>
      <c r="E678" s="296" t="s">
        <v>90</v>
      </c>
      <c r="F678" s="296"/>
      <c r="G678" s="73" t="s">
        <v>20</v>
      </c>
      <c r="H678" s="33">
        <v>2.1000000000000001E-2</v>
      </c>
      <c r="I678" s="62">
        <v>2.1000000000000001E-2</v>
      </c>
      <c r="J678" s="33">
        <f t="shared" si="199"/>
        <v>1.5656000000000001</v>
      </c>
      <c r="K678" s="74">
        <v>2.06</v>
      </c>
      <c r="L678" s="70">
        <f t="shared" si="197"/>
        <v>0.03</v>
      </c>
      <c r="O678" s="72"/>
    </row>
    <row r="679" spans="1:15" ht="13.5" thickBot="1">
      <c r="A679" s="73" t="s">
        <v>21</v>
      </c>
      <c r="B679" s="73" t="s">
        <v>617</v>
      </c>
      <c r="C679" s="73" t="s">
        <v>25</v>
      </c>
      <c r="D679" s="73" t="s">
        <v>618</v>
      </c>
      <c r="E679" s="296" t="s">
        <v>90</v>
      </c>
      <c r="F679" s="296"/>
      <c r="G679" s="73" t="s">
        <v>20</v>
      </c>
      <c r="H679" s="33">
        <v>1.4999999999999999E-2</v>
      </c>
      <c r="I679" s="62">
        <v>1.4999999999999999E-2</v>
      </c>
      <c r="J679" s="33">
        <f t="shared" si="199"/>
        <v>43.221199999999996</v>
      </c>
      <c r="K679" s="74">
        <v>56.87</v>
      </c>
      <c r="L679" s="70">
        <f t="shared" si="197"/>
        <v>0.65</v>
      </c>
      <c r="O679" s="72"/>
    </row>
    <row r="680" spans="1:15" ht="13.5" thickTop="1">
      <c r="A680" s="32"/>
      <c r="B680" s="32"/>
      <c r="C680" s="32"/>
      <c r="D680" s="32"/>
      <c r="E680" s="32"/>
      <c r="F680" s="32"/>
      <c r="G680" s="32"/>
      <c r="H680" s="32"/>
      <c r="I680" s="59"/>
      <c r="J680" s="32"/>
      <c r="K680" s="59"/>
      <c r="L680" s="32"/>
      <c r="O680" s="72"/>
    </row>
    <row r="681" spans="1:15">
      <c r="A681" s="65" t="s">
        <v>683</v>
      </c>
      <c r="B681" s="65" t="s">
        <v>9</v>
      </c>
      <c r="C681" s="65" t="s">
        <v>10</v>
      </c>
      <c r="D681" s="65" t="s">
        <v>11</v>
      </c>
      <c r="E681" s="294" t="s">
        <v>12</v>
      </c>
      <c r="F681" s="294"/>
      <c r="G681" s="65" t="s">
        <v>13</v>
      </c>
      <c r="H681" s="65" t="s">
        <v>14</v>
      </c>
      <c r="I681" s="66" t="s">
        <v>14</v>
      </c>
      <c r="J681" s="65" t="s">
        <v>15</v>
      </c>
      <c r="K681" s="66" t="s">
        <v>15</v>
      </c>
      <c r="L681" s="65" t="s">
        <v>16</v>
      </c>
      <c r="O681" s="72"/>
    </row>
    <row r="682" spans="1:15" ht="38.25">
      <c r="A682" s="67" t="s">
        <v>17</v>
      </c>
      <c r="B682" s="67" t="s">
        <v>684</v>
      </c>
      <c r="C682" s="67" t="s">
        <v>25</v>
      </c>
      <c r="D682" s="67" t="s">
        <v>685</v>
      </c>
      <c r="E682" s="295" t="s">
        <v>377</v>
      </c>
      <c r="F682" s="295"/>
      <c r="G682" s="67" t="s">
        <v>20</v>
      </c>
      <c r="H682" s="68">
        <v>1</v>
      </c>
      <c r="I682" s="69">
        <v>1</v>
      </c>
      <c r="J682" s="70">
        <f>SUM(L683:L688)</f>
        <v>7.1499999999999995</v>
      </c>
      <c r="K682" s="71">
        <v>9.41</v>
      </c>
      <c r="L682" s="70">
        <f t="shared" ref="L682:L687" si="200">ROUND(H682*J682,2)</f>
        <v>7.15</v>
      </c>
      <c r="O682" s="72"/>
    </row>
    <row r="683" spans="1:15">
      <c r="A683" s="73" t="s">
        <v>29</v>
      </c>
      <c r="B683" s="73" t="s">
        <v>546</v>
      </c>
      <c r="C683" s="73" t="s">
        <v>25</v>
      </c>
      <c r="D683" s="73" t="s">
        <v>547</v>
      </c>
      <c r="E683" s="296" t="s">
        <v>32</v>
      </c>
      <c r="F683" s="296"/>
      <c r="G683" s="73" t="s">
        <v>22</v>
      </c>
      <c r="H683" s="33">
        <f t="shared" ref="H683:H684" si="201">I683</f>
        <v>0.13</v>
      </c>
      <c r="I683" s="62">
        <v>0.13</v>
      </c>
      <c r="J683" s="64">
        <f t="shared" ref="J683:J687" si="202">K683*(1-$M$14)</f>
        <v>10.2676</v>
      </c>
      <c r="K683" s="74">
        <v>13.51</v>
      </c>
      <c r="L683" s="70">
        <f t="shared" si="200"/>
        <v>1.33</v>
      </c>
      <c r="O683" s="72"/>
    </row>
    <row r="684" spans="1:15">
      <c r="A684" s="73" t="s">
        <v>29</v>
      </c>
      <c r="B684" s="73" t="s">
        <v>38</v>
      </c>
      <c r="C684" s="73" t="s">
        <v>25</v>
      </c>
      <c r="D684" s="73" t="s">
        <v>39</v>
      </c>
      <c r="E684" s="296" t="s">
        <v>32</v>
      </c>
      <c r="F684" s="296"/>
      <c r="G684" s="73" t="s">
        <v>22</v>
      </c>
      <c r="H684" s="33">
        <f t="shared" si="201"/>
        <v>0.13</v>
      </c>
      <c r="I684" s="62">
        <v>0.13</v>
      </c>
      <c r="J684" s="64">
        <f t="shared" si="202"/>
        <v>13.1556</v>
      </c>
      <c r="K684" s="74">
        <v>17.309999999999999</v>
      </c>
      <c r="L684" s="70">
        <f t="shared" si="200"/>
        <v>1.71</v>
      </c>
      <c r="O684" s="72"/>
    </row>
    <row r="685" spans="1:15">
      <c r="A685" s="73" t="s">
        <v>21</v>
      </c>
      <c r="B685" s="73" t="s">
        <v>686</v>
      </c>
      <c r="C685" s="73" t="s">
        <v>25</v>
      </c>
      <c r="D685" s="73" t="s">
        <v>687</v>
      </c>
      <c r="E685" s="296" t="s">
        <v>90</v>
      </c>
      <c r="F685" s="296"/>
      <c r="G685" s="73" t="s">
        <v>20</v>
      </c>
      <c r="H685" s="33">
        <v>1</v>
      </c>
      <c r="I685" s="62">
        <v>1</v>
      </c>
      <c r="J685" s="33">
        <f t="shared" si="202"/>
        <v>1.482</v>
      </c>
      <c r="K685" s="74">
        <v>1.95</v>
      </c>
      <c r="L685" s="70">
        <f t="shared" si="200"/>
        <v>1.48</v>
      </c>
      <c r="O685" s="72"/>
    </row>
    <row r="686" spans="1:15">
      <c r="A686" s="73" t="s">
        <v>21</v>
      </c>
      <c r="B686" s="73" t="s">
        <v>688</v>
      </c>
      <c r="C686" s="73" t="s">
        <v>25</v>
      </c>
      <c r="D686" s="73" t="s">
        <v>689</v>
      </c>
      <c r="E686" s="296" t="s">
        <v>90</v>
      </c>
      <c r="F686" s="296"/>
      <c r="G686" s="73" t="s">
        <v>20</v>
      </c>
      <c r="H686" s="33">
        <v>1</v>
      </c>
      <c r="I686" s="62">
        <v>1</v>
      </c>
      <c r="J686" s="33">
        <f t="shared" si="202"/>
        <v>2.2724000000000002</v>
      </c>
      <c r="K686" s="74">
        <v>2.99</v>
      </c>
      <c r="L686" s="70">
        <f t="shared" si="200"/>
        <v>2.27</v>
      </c>
      <c r="O686" s="72"/>
    </row>
    <row r="687" spans="1:15" ht="26.25" thickBot="1">
      <c r="A687" s="73" t="s">
        <v>21</v>
      </c>
      <c r="B687" s="73" t="s">
        <v>690</v>
      </c>
      <c r="C687" s="73" t="s">
        <v>25</v>
      </c>
      <c r="D687" s="73" t="s">
        <v>691</v>
      </c>
      <c r="E687" s="296" t="s">
        <v>90</v>
      </c>
      <c r="F687" s="296"/>
      <c r="G687" s="73" t="s">
        <v>20</v>
      </c>
      <c r="H687" s="33">
        <v>0.02</v>
      </c>
      <c r="I687" s="62">
        <v>0.02</v>
      </c>
      <c r="J687" s="33">
        <f t="shared" si="202"/>
        <v>18.224800000000002</v>
      </c>
      <c r="K687" s="74">
        <v>23.98</v>
      </c>
      <c r="L687" s="70">
        <f t="shared" si="200"/>
        <v>0.36</v>
      </c>
      <c r="O687" s="72"/>
    </row>
    <row r="688" spans="1:15" ht="13.5" thickTop="1">
      <c r="A688" s="32"/>
      <c r="B688" s="32"/>
      <c r="C688" s="32"/>
      <c r="D688" s="32"/>
      <c r="E688" s="32"/>
      <c r="F688" s="32"/>
      <c r="G688" s="32"/>
      <c r="H688" s="32"/>
      <c r="I688" s="59"/>
      <c r="J688" s="32"/>
      <c r="K688" s="59"/>
      <c r="L688" s="32"/>
      <c r="O688" s="72"/>
    </row>
    <row r="689" spans="1:15">
      <c r="A689" s="65" t="s">
        <v>692</v>
      </c>
      <c r="B689" s="65" t="s">
        <v>9</v>
      </c>
      <c r="C689" s="65" t="s">
        <v>10</v>
      </c>
      <c r="D689" s="65" t="s">
        <v>11</v>
      </c>
      <c r="E689" s="294" t="s">
        <v>12</v>
      </c>
      <c r="F689" s="294"/>
      <c r="G689" s="65" t="s">
        <v>13</v>
      </c>
      <c r="H689" s="65" t="s">
        <v>14</v>
      </c>
      <c r="I689" s="66" t="s">
        <v>14</v>
      </c>
      <c r="J689" s="65" t="s">
        <v>15</v>
      </c>
      <c r="K689" s="66" t="s">
        <v>15</v>
      </c>
      <c r="L689" s="65" t="s">
        <v>16</v>
      </c>
      <c r="O689" s="72"/>
    </row>
    <row r="690" spans="1:15" ht="38.25">
      <c r="A690" s="67" t="s">
        <v>17</v>
      </c>
      <c r="B690" s="67" t="s">
        <v>693</v>
      </c>
      <c r="C690" s="67" t="s">
        <v>25</v>
      </c>
      <c r="D690" s="67" t="s">
        <v>694</v>
      </c>
      <c r="E690" s="295" t="s">
        <v>377</v>
      </c>
      <c r="F690" s="295"/>
      <c r="G690" s="67" t="s">
        <v>20</v>
      </c>
      <c r="H690" s="68">
        <v>1</v>
      </c>
      <c r="I690" s="69">
        <v>1</v>
      </c>
      <c r="J690" s="70">
        <f>SUM(L691:L696)</f>
        <v>6.160000000000001</v>
      </c>
      <c r="K690" s="71">
        <v>8.1</v>
      </c>
      <c r="L690" s="70">
        <f t="shared" ref="L690:L696" si="203">ROUND(H690*J690,2)</f>
        <v>6.16</v>
      </c>
      <c r="O690" s="72"/>
    </row>
    <row r="691" spans="1:15">
      <c r="A691" s="73" t="s">
        <v>29</v>
      </c>
      <c r="B691" s="73" t="s">
        <v>546</v>
      </c>
      <c r="C691" s="73" t="s">
        <v>25</v>
      </c>
      <c r="D691" s="73" t="s">
        <v>547</v>
      </c>
      <c r="E691" s="296" t="s">
        <v>32</v>
      </c>
      <c r="F691" s="296"/>
      <c r="G691" s="73" t="s">
        <v>22</v>
      </c>
      <c r="H691" s="33">
        <f t="shared" ref="H691:H692" si="204">I691</f>
        <v>9.9000000000000005E-2</v>
      </c>
      <c r="I691" s="62">
        <v>9.9000000000000005E-2</v>
      </c>
      <c r="J691" s="64">
        <f t="shared" ref="J691:J696" si="205">K691*(1-$M$14)</f>
        <v>10.2676</v>
      </c>
      <c r="K691" s="74">
        <v>13.51</v>
      </c>
      <c r="L691" s="70">
        <f t="shared" si="203"/>
        <v>1.02</v>
      </c>
      <c r="O691" s="72"/>
    </row>
    <row r="692" spans="1:15">
      <c r="A692" s="73" t="s">
        <v>29</v>
      </c>
      <c r="B692" s="73" t="s">
        <v>38</v>
      </c>
      <c r="C692" s="73" t="s">
        <v>25</v>
      </c>
      <c r="D692" s="73" t="s">
        <v>39</v>
      </c>
      <c r="E692" s="296" t="s">
        <v>32</v>
      </c>
      <c r="F692" s="296"/>
      <c r="G692" s="73" t="s">
        <v>22</v>
      </c>
      <c r="H692" s="33">
        <f t="shared" si="204"/>
        <v>0.1</v>
      </c>
      <c r="I692" s="62">
        <v>0.1</v>
      </c>
      <c r="J692" s="64">
        <f t="shared" si="205"/>
        <v>13.1556</v>
      </c>
      <c r="K692" s="74">
        <v>17.309999999999999</v>
      </c>
      <c r="L692" s="70">
        <f t="shared" si="203"/>
        <v>1.32</v>
      </c>
      <c r="O692" s="72"/>
    </row>
    <row r="693" spans="1:15">
      <c r="A693" s="73" t="s">
        <v>21</v>
      </c>
      <c r="B693" s="73" t="s">
        <v>613</v>
      </c>
      <c r="C693" s="73" t="s">
        <v>25</v>
      </c>
      <c r="D693" s="73" t="s">
        <v>614</v>
      </c>
      <c r="E693" s="296" t="s">
        <v>90</v>
      </c>
      <c r="F693" s="296"/>
      <c r="G693" s="73" t="s">
        <v>20</v>
      </c>
      <c r="H693" s="33">
        <v>9.9000000000000008E-3</v>
      </c>
      <c r="I693" s="62">
        <v>9.9000000000000008E-3</v>
      </c>
      <c r="J693" s="33">
        <f t="shared" si="205"/>
        <v>49.772399999999998</v>
      </c>
      <c r="K693" s="74">
        <v>65.489999999999995</v>
      </c>
      <c r="L693" s="70">
        <f t="shared" si="203"/>
        <v>0.49</v>
      </c>
      <c r="O693" s="72"/>
    </row>
    <row r="694" spans="1:15">
      <c r="A694" s="73" t="s">
        <v>21</v>
      </c>
      <c r="B694" s="73" t="s">
        <v>695</v>
      </c>
      <c r="C694" s="73" t="s">
        <v>25</v>
      </c>
      <c r="D694" s="73" t="s">
        <v>696</v>
      </c>
      <c r="E694" s="296" t="s">
        <v>90</v>
      </c>
      <c r="F694" s="296"/>
      <c r="G694" s="73" t="s">
        <v>20</v>
      </c>
      <c r="H694" s="33">
        <v>1</v>
      </c>
      <c r="I694" s="62">
        <v>1</v>
      </c>
      <c r="J694" s="33">
        <f t="shared" si="205"/>
        <v>2.6524000000000001</v>
      </c>
      <c r="K694" s="74">
        <v>3.49</v>
      </c>
      <c r="L694" s="70">
        <f t="shared" si="203"/>
        <v>2.65</v>
      </c>
      <c r="O694" s="72"/>
    </row>
    <row r="695" spans="1:15">
      <c r="A695" s="73" t="s">
        <v>21</v>
      </c>
      <c r="B695" s="73" t="s">
        <v>601</v>
      </c>
      <c r="C695" s="73" t="s">
        <v>25</v>
      </c>
      <c r="D695" s="73" t="s">
        <v>602</v>
      </c>
      <c r="E695" s="296" t="s">
        <v>90</v>
      </c>
      <c r="F695" s="296"/>
      <c r="G695" s="73" t="s">
        <v>20</v>
      </c>
      <c r="H695" s="33">
        <v>2.1000000000000001E-2</v>
      </c>
      <c r="I695" s="62">
        <v>2.1000000000000001E-2</v>
      </c>
      <c r="J695" s="33">
        <f t="shared" si="205"/>
        <v>1.5656000000000001</v>
      </c>
      <c r="K695" s="74">
        <v>2.06</v>
      </c>
      <c r="L695" s="70">
        <f t="shared" si="203"/>
        <v>0.03</v>
      </c>
      <c r="O695" s="72"/>
    </row>
    <row r="696" spans="1:15" ht="13.5" thickBot="1">
      <c r="A696" s="73" t="s">
        <v>21</v>
      </c>
      <c r="B696" s="73" t="s">
        <v>617</v>
      </c>
      <c r="C696" s="73" t="s">
        <v>25</v>
      </c>
      <c r="D696" s="73" t="s">
        <v>618</v>
      </c>
      <c r="E696" s="296" t="s">
        <v>90</v>
      </c>
      <c r="F696" s="296"/>
      <c r="G696" s="73" t="s">
        <v>20</v>
      </c>
      <c r="H696" s="33">
        <v>1.4999999999999999E-2</v>
      </c>
      <c r="I696" s="62">
        <v>1.4999999999999999E-2</v>
      </c>
      <c r="J696" s="33">
        <f t="shared" si="205"/>
        <v>43.221199999999996</v>
      </c>
      <c r="K696" s="74">
        <v>56.87</v>
      </c>
      <c r="L696" s="70">
        <f t="shared" si="203"/>
        <v>0.65</v>
      </c>
      <c r="O696" s="72"/>
    </row>
    <row r="697" spans="1:15" ht="13.5" thickTop="1">
      <c r="A697" s="32"/>
      <c r="B697" s="32"/>
      <c r="C697" s="32"/>
      <c r="D697" s="32"/>
      <c r="E697" s="32"/>
      <c r="F697" s="32"/>
      <c r="G697" s="32"/>
      <c r="H697" s="32"/>
      <c r="I697" s="59"/>
      <c r="J697" s="32"/>
      <c r="K697" s="59"/>
      <c r="L697" s="32"/>
      <c r="O697" s="72"/>
    </row>
    <row r="698" spans="1:15">
      <c r="A698" s="65" t="s">
        <v>697</v>
      </c>
      <c r="B698" s="65" t="s">
        <v>9</v>
      </c>
      <c r="C698" s="65" t="s">
        <v>10</v>
      </c>
      <c r="D698" s="65" t="s">
        <v>11</v>
      </c>
      <c r="E698" s="294" t="s">
        <v>12</v>
      </c>
      <c r="F698" s="294"/>
      <c r="G698" s="65" t="s">
        <v>13</v>
      </c>
      <c r="H698" s="65" t="s">
        <v>14</v>
      </c>
      <c r="I698" s="66" t="s">
        <v>14</v>
      </c>
      <c r="J698" s="65" t="s">
        <v>15</v>
      </c>
      <c r="K698" s="66" t="s">
        <v>15</v>
      </c>
      <c r="L698" s="65" t="s">
        <v>16</v>
      </c>
      <c r="O698" s="72"/>
    </row>
    <row r="699" spans="1:15" ht="38.25">
      <c r="A699" s="67" t="s">
        <v>17</v>
      </c>
      <c r="B699" s="67" t="s">
        <v>698</v>
      </c>
      <c r="C699" s="67" t="s">
        <v>25</v>
      </c>
      <c r="D699" s="67" t="s">
        <v>699</v>
      </c>
      <c r="E699" s="295" t="s">
        <v>377</v>
      </c>
      <c r="F699" s="295"/>
      <c r="G699" s="67" t="s">
        <v>20</v>
      </c>
      <c r="H699" s="68">
        <v>1</v>
      </c>
      <c r="I699" s="69">
        <v>1</v>
      </c>
      <c r="J699" s="70">
        <f>SUM(L700:L704)</f>
        <v>6.7</v>
      </c>
      <c r="K699" s="71">
        <v>8.82</v>
      </c>
      <c r="L699" s="70">
        <f t="shared" ref="L699:L704" si="206">ROUND(H699*J699,2)</f>
        <v>6.7</v>
      </c>
      <c r="O699" s="72"/>
    </row>
    <row r="700" spans="1:15">
      <c r="A700" s="73" t="s">
        <v>29</v>
      </c>
      <c r="B700" s="73" t="s">
        <v>546</v>
      </c>
      <c r="C700" s="73" t="s">
        <v>25</v>
      </c>
      <c r="D700" s="73" t="s">
        <v>547</v>
      </c>
      <c r="E700" s="296" t="s">
        <v>32</v>
      </c>
      <c r="F700" s="296"/>
      <c r="G700" s="73" t="s">
        <v>22</v>
      </c>
      <c r="H700" s="33">
        <f t="shared" ref="H700:H701" si="207">I700</f>
        <v>0.13</v>
      </c>
      <c r="I700" s="62">
        <v>0.13</v>
      </c>
      <c r="J700" s="64">
        <f t="shared" ref="J700:J704" si="208">K700*(1-$M$14)</f>
        <v>10.2676</v>
      </c>
      <c r="K700" s="74">
        <v>13.51</v>
      </c>
      <c r="L700" s="70">
        <f t="shared" si="206"/>
        <v>1.33</v>
      </c>
      <c r="O700" s="72"/>
    </row>
    <row r="701" spans="1:15">
      <c r="A701" s="73" t="s">
        <v>29</v>
      </c>
      <c r="B701" s="73" t="s">
        <v>38</v>
      </c>
      <c r="C701" s="73" t="s">
        <v>25</v>
      </c>
      <c r="D701" s="73" t="s">
        <v>39</v>
      </c>
      <c r="E701" s="296" t="s">
        <v>32</v>
      </c>
      <c r="F701" s="296"/>
      <c r="G701" s="73" t="s">
        <v>22</v>
      </c>
      <c r="H701" s="33">
        <f t="shared" si="207"/>
        <v>0.13</v>
      </c>
      <c r="I701" s="62">
        <v>0.13</v>
      </c>
      <c r="J701" s="64">
        <f t="shared" si="208"/>
        <v>13.1556</v>
      </c>
      <c r="K701" s="74">
        <v>17.309999999999999</v>
      </c>
      <c r="L701" s="70">
        <f t="shared" si="206"/>
        <v>1.71</v>
      </c>
      <c r="O701" s="72"/>
    </row>
    <row r="702" spans="1:15">
      <c r="A702" s="73" t="s">
        <v>21</v>
      </c>
      <c r="B702" s="73" t="s">
        <v>686</v>
      </c>
      <c r="C702" s="73" t="s">
        <v>25</v>
      </c>
      <c r="D702" s="73" t="s">
        <v>687</v>
      </c>
      <c r="E702" s="296" t="s">
        <v>90</v>
      </c>
      <c r="F702" s="296"/>
      <c r="G702" s="73" t="s">
        <v>20</v>
      </c>
      <c r="H702" s="33">
        <v>1</v>
      </c>
      <c r="I702" s="62">
        <v>1</v>
      </c>
      <c r="J702" s="33">
        <f t="shared" si="208"/>
        <v>1.482</v>
      </c>
      <c r="K702" s="74">
        <v>1.95</v>
      </c>
      <c r="L702" s="70">
        <f t="shared" si="206"/>
        <v>1.48</v>
      </c>
      <c r="O702" s="72"/>
    </row>
    <row r="703" spans="1:15">
      <c r="A703" s="73" t="s">
        <v>21</v>
      </c>
      <c r="B703" s="73" t="s">
        <v>700</v>
      </c>
      <c r="C703" s="73" t="s">
        <v>25</v>
      </c>
      <c r="D703" s="73" t="s">
        <v>701</v>
      </c>
      <c r="E703" s="296" t="s">
        <v>90</v>
      </c>
      <c r="F703" s="296"/>
      <c r="G703" s="73" t="s">
        <v>20</v>
      </c>
      <c r="H703" s="33">
        <v>1</v>
      </c>
      <c r="I703" s="62">
        <v>1</v>
      </c>
      <c r="J703" s="33">
        <f t="shared" si="208"/>
        <v>1.8239999999999998</v>
      </c>
      <c r="K703" s="74">
        <v>2.4</v>
      </c>
      <c r="L703" s="70">
        <f t="shared" si="206"/>
        <v>1.82</v>
      </c>
      <c r="O703" s="72"/>
    </row>
    <row r="704" spans="1:15" ht="26.25" thickBot="1">
      <c r="A704" s="73" t="s">
        <v>21</v>
      </c>
      <c r="B704" s="73" t="s">
        <v>690</v>
      </c>
      <c r="C704" s="73" t="s">
        <v>25</v>
      </c>
      <c r="D704" s="73" t="s">
        <v>691</v>
      </c>
      <c r="E704" s="296" t="s">
        <v>90</v>
      </c>
      <c r="F704" s="296"/>
      <c r="G704" s="73" t="s">
        <v>20</v>
      </c>
      <c r="H704" s="33">
        <v>0.02</v>
      </c>
      <c r="I704" s="62">
        <v>0.02</v>
      </c>
      <c r="J704" s="33">
        <f t="shared" si="208"/>
        <v>18.224800000000002</v>
      </c>
      <c r="K704" s="74">
        <v>23.98</v>
      </c>
      <c r="L704" s="70">
        <f t="shared" si="206"/>
        <v>0.36</v>
      </c>
      <c r="O704" s="72"/>
    </row>
    <row r="705" spans="1:15" ht="13.5" thickTop="1">
      <c r="A705" s="32"/>
      <c r="B705" s="32"/>
      <c r="C705" s="32"/>
      <c r="D705" s="32"/>
      <c r="E705" s="32"/>
      <c r="F705" s="32"/>
      <c r="G705" s="32"/>
      <c r="H705" s="32"/>
      <c r="I705" s="59"/>
      <c r="J705" s="32"/>
      <c r="K705" s="59"/>
      <c r="L705" s="32"/>
      <c r="O705" s="72"/>
    </row>
    <row r="706" spans="1:15">
      <c r="A706" s="65" t="s">
        <v>702</v>
      </c>
      <c r="B706" s="65" t="s">
        <v>9</v>
      </c>
      <c r="C706" s="65" t="s">
        <v>10</v>
      </c>
      <c r="D706" s="65" t="s">
        <v>11</v>
      </c>
      <c r="E706" s="294" t="s">
        <v>12</v>
      </c>
      <c r="F706" s="294"/>
      <c r="G706" s="65" t="s">
        <v>13</v>
      </c>
      <c r="H706" s="65" t="s">
        <v>14</v>
      </c>
      <c r="I706" s="66" t="s">
        <v>14</v>
      </c>
      <c r="J706" s="65" t="s">
        <v>15</v>
      </c>
      <c r="K706" s="66" t="s">
        <v>15</v>
      </c>
      <c r="L706" s="65" t="s">
        <v>16</v>
      </c>
      <c r="O706" s="72"/>
    </row>
    <row r="707" spans="1:15" ht="38.25">
      <c r="A707" s="67" t="s">
        <v>17</v>
      </c>
      <c r="B707" s="67" t="s">
        <v>703</v>
      </c>
      <c r="C707" s="67" t="s">
        <v>25</v>
      </c>
      <c r="D707" s="67" t="s">
        <v>704</v>
      </c>
      <c r="E707" s="295" t="s">
        <v>377</v>
      </c>
      <c r="F707" s="295"/>
      <c r="G707" s="67" t="s">
        <v>20</v>
      </c>
      <c r="H707" s="68">
        <v>1</v>
      </c>
      <c r="I707" s="69">
        <v>1</v>
      </c>
      <c r="J707" s="70">
        <f>SUM(L708:L712)</f>
        <v>15.349999999999998</v>
      </c>
      <c r="K707" s="71">
        <v>20.2</v>
      </c>
      <c r="L707" s="70">
        <f t="shared" ref="L707:L712" si="209">ROUND(H707*J707,2)</f>
        <v>15.35</v>
      </c>
      <c r="O707" s="72"/>
    </row>
    <row r="708" spans="1:15">
      <c r="A708" s="73" t="s">
        <v>29</v>
      </c>
      <c r="B708" s="73" t="s">
        <v>546</v>
      </c>
      <c r="C708" s="73" t="s">
        <v>25</v>
      </c>
      <c r="D708" s="73" t="s">
        <v>547</v>
      </c>
      <c r="E708" s="296" t="s">
        <v>32</v>
      </c>
      <c r="F708" s="296"/>
      <c r="G708" s="73" t="s">
        <v>22</v>
      </c>
      <c r="H708" s="33">
        <f t="shared" ref="H708:H709" si="210">I708</f>
        <v>0.248</v>
      </c>
      <c r="I708" s="62">
        <v>0.248</v>
      </c>
      <c r="J708" s="64">
        <f t="shared" ref="J708:J712" si="211">K708*(1-$M$14)</f>
        <v>10.2676</v>
      </c>
      <c r="K708" s="74">
        <v>13.51</v>
      </c>
      <c r="L708" s="70">
        <f t="shared" si="209"/>
        <v>2.5499999999999998</v>
      </c>
      <c r="O708" s="72"/>
    </row>
    <row r="709" spans="1:15">
      <c r="A709" s="73" t="s">
        <v>29</v>
      </c>
      <c r="B709" s="73" t="s">
        <v>38</v>
      </c>
      <c r="C709" s="73" t="s">
        <v>25</v>
      </c>
      <c r="D709" s="73" t="s">
        <v>39</v>
      </c>
      <c r="E709" s="296" t="s">
        <v>32</v>
      </c>
      <c r="F709" s="296"/>
      <c r="G709" s="73" t="s">
        <v>22</v>
      </c>
      <c r="H709" s="33">
        <f t="shared" si="210"/>
        <v>0.25</v>
      </c>
      <c r="I709" s="62">
        <v>0.25</v>
      </c>
      <c r="J709" s="64">
        <f t="shared" si="211"/>
        <v>13.1556</v>
      </c>
      <c r="K709" s="74">
        <v>17.309999999999999</v>
      </c>
      <c r="L709" s="70">
        <f t="shared" si="209"/>
        <v>3.29</v>
      </c>
      <c r="O709" s="72"/>
    </row>
    <row r="710" spans="1:15">
      <c r="A710" s="73" t="s">
        <v>21</v>
      </c>
      <c r="B710" s="73" t="s">
        <v>705</v>
      </c>
      <c r="C710" s="73" t="s">
        <v>25</v>
      </c>
      <c r="D710" s="73" t="s">
        <v>706</v>
      </c>
      <c r="E710" s="296" t="s">
        <v>90</v>
      </c>
      <c r="F710" s="296"/>
      <c r="G710" s="73" t="s">
        <v>20</v>
      </c>
      <c r="H710" s="33">
        <v>1</v>
      </c>
      <c r="I710" s="62">
        <v>1</v>
      </c>
      <c r="J710" s="33">
        <f t="shared" si="211"/>
        <v>2.6295999999999999</v>
      </c>
      <c r="K710" s="74">
        <v>3.46</v>
      </c>
      <c r="L710" s="70">
        <f t="shared" si="209"/>
        <v>2.63</v>
      </c>
      <c r="O710" s="72"/>
    </row>
    <row r="711" spans="1:15">
      <c r="A711" s="73" t="s">
        <v>21</v>
      </c>
      <c r="B711" s="73" t="s">
        <v>707</v>
      </c>
      <c r="C711" s="73" t="s">
        <v>25</v>
      </c>
      <c r="D711" s="73" t="s">
        <v>708</v>
      </c>
      <c r="E711" s="296" t="s">
        <v>90</v>
      </c>
      <c r="F711" s="296"/>
      <c r="G711" s="73" t="s">
        <v>20</v>
      </c>
      <c r="H711" s="33">
        <v>1</v>
      </c>
      <c r="I711" s="62">
        <v>1</v>
      </c>
      <c r="J711" s="33">
        <f t="shared" si="211"/>
        <v>6.0419999999999998</v>
      </c>
      <c r="K711" s="74">
        <v>7.95</v>
      </c>
      <c r="L711" s="70">
        <f t="shared" si="209"/>
        <v>6.04</v>
      </c>
      <c r="O711" s="72"/>
    </row>
    <row r="712" spans="1:15" ht="26.25" thickBot="1">
      <c r="A712" s="73" t="s">
        <v>21</v>
      </c>
      <c r="B712" s="73" t="s">
        <v>690</v>
      </c>
      <c r="C712" s="73" t="s">
        <v>25</v>
      </c>
      <c r="D712" s="73" t="s">
        <v>691</v>
      </c>
      <c r="E712" s="296" t="s">
        <v>90</v>
      </c>
      <c r="F712" s="296"/>
      <c r="G712" s="73" t="s">
        <v>20</v>
      </c>
      <c r="H712" s="33">
        <v>4.5999999999999999E-2</v>
      </c>
      <c r="I712" s="62">
        <v>4.5999999999999999E-2</v>
      </c>
      <c r="J712" s="33">
        <f t="shared" si="211"/>
        <v>18.224800000000002</v>
      </c>
      <c r="K712" s="74">
        <v>23.98</v>
      </c>
      <c r="L712" s="70">
        <f t="shared" si="209"/>
        <v>0.84</v>
      </c>
      <c r="O712" s="72"/>
    </row>
    <row r="713" spans="1:15" ht="13.5" thickTop="1">
      <c r="A713" s="32"/>
      <c r="B713" s="32"/>
      <c r="C713" s="32"/>
      <c r="D713" s="32"/>
      <c r="E713" s="32"/>
      <c r="F713" s="32"/>
      <c r="G713" s="32"/>
      <c r="H713" s="32"/>
      <c r="I713" s="59"/>
      <c r="J713" s="32"/>
      <c r="K713" s="59"/>
      <c r="L713" s="32"/>
      <c r="O713" s="72"/>
    </row>
    <row r="714" spans="1:15">
      <c r="A714" s="65" t="s">
        <v>709</v>
      </c>
      <c r="B714" s="65" t="s">
        <v>9</v>
      </c>
      <c r="C714" s="65" t="s">
        <v>10</v>
      </c>
      <c r="D714" s="65" t="s">
        <v>11</v>
      </c>
      <c r="E714" s="294" t="s">
        <v>12</v>
      </c>
      <c r="F714" s="294"/>
      <c r="G714" s="65" t="s">
        <v>13</v>
      </c>
      <c r="H714" s="65" t="s">
        <v>14</v>
      </c>
      <c r="I714" s="66" t="s">
        <v>14</v>
      </c>
      <c r="J714" s="65" t="s">
        <v>15</v>
      </c>
      <c r="K714" s="66" t="s">
        <v>15</v>
      </c>
      <c r="L714" s="65" t="s">
        <v>16</v>
      </c>
      <c r="O714" s="72"/>
    </row>
    <row r="715" spans="1:15" ht="38.25">
      <c r="A715" s="67" t="s">
        <v>17</v>
      </c>
      <c r="B715" s="67" t="s">
        <v>710</v>
      </c>
      <c r="C715" s="67" t="s">
        <v>25</v>
      </c>
      <c r="D715" s="67" t="s">
        <v>711</v>
      </c>
      <c r="E715" s="295" t="s">
        <v>377</v>
      </c>
      <c r="F715" s="295"/>
      <c r="G715" s="67" t="s">
        <v>20</v>
      </c>
      <c r="H715" s="68">
        <v>1</v>
      </c>
      <c r="I715" s="69">
        <v>1</v>
      </c>
      <c r="J715" s="70">
        <f>SUM(L716:L720)</f>
        <v>12.05</v>
      </c>
      <c r="K715" s="71">
        <v>15.85</v>
      </c>
      <c r="L715" s="70">
        <f t="shared" ref="L715:L720" si="212">ROUND(H715*J715,2)</f>
        <v>12.05</v>
      </c>
      <c r="O715" s="72"/>
    </row>
    <row r="716" spans="1:15">
      <c r="A716" s="73" t="s">
        <v>29</v>
      </c>
      <c r="B716" s="73" t="s">
        <v>546</v>
      </c>
      <c r="C716" s="73" t="s">
        <v>25</v>
      </c>
      <c r="D716" s="73" t="s">
        <v>547</v>
      </c>
      <c r="E716" s="296" t="s">
        <v>32</v>
      </c>
      <c r="F716" s="296"/>
      <c r="G716" s="73" t="s">
        <v>22</v>
      </c>
      <c r="H716" s="33">
        <f t="shared" ref="H716:H717" si="213">I716</f>
        <v>0.16850000000000001</v>
      </c>
      <c r="I716" s="62">
        <v>0.16850000000000001</v>
      </c>
      <c r="J716" s="64">
        <f t="shared" ref="J716:J720" si="214">K716*(1-$M$14)</f>
        <v>10.2676</v>
      </c>
      <c r="K716" s="74">
        <v>13.51</v>
      </c>
      <c r="L716" s="70">
        <f t="shared" si="212"/>
        <v>1.73</v>
      </c>
      <c r="O716" s="72"/>
    </row>
    <row r="717" spans="1:15">
      <c r="A717" s="73" t="s">
        <v>29</v>
      </c>
      <c r="B717" s="73" t="s">
        <v>38</v>
      </c>
      <c r="C717" s="73" t="s">
        <v>25</v>
      </c>
      <c r="D717" s="73" t="s">
        <v>39</v>
      </c>
      <c r="E717" s="296" t="s">
        <v>32</v>
      </c>
      <c r="F717" s="296"/>
      <c r="G717" s="73" t="s">
        <v>22</v>
      </c>
      <c r="H717" s="33">
        <f t="shared" si="213"/>
        <v>0.17</v>
      </c>
      <c r="I717" s="62">
        <v>0.17</v>
      </c>
      <c r="J717" s="64">
        <f t="shared" si="214"/>
        <v>13.1556</v>
      </c>
      <c r="K717" s="74">
        <v>17.309999999999999</v>
      </c>
      <c r="L717" s="70">
        <f t="shared" si="212"/>
        <v>2.2400000000000002</v>
      </c>
      <c r="O717" s="72"/>
    </row>
    <row r="718" spans="1:15">
      <c r="A718" s="73" t="s">
        <v>21</v>
      </c>
      <c r="B718" s="73" t="s">
        <v>705</v>
      </c>
      <c r="C718" s="73" t="s">
        <v>25</v>
      </c>
      <c r="D718" s="73" t="s">
        <v>706</v>
      </c>
      <c r="E718" s="296" t="s">
        <v>90</v>
      </c>
      <c r="F718" s="296"/>
      <c r="G718" s="73" t="s">
        <v>20</v>
      </c>
      <c r="H718" s="33">
        <v>1</v>
      </c>
      <c r="I718" s="62">
        <v>1</v>
      </c>
      <c r="J718" s="33">
        <f t="shared" si="214"/>
        <v>2.6295999999999999</v>
      </c>
      <c r="K718" s="74">
        <v>3.46</v>
      </c>
      <c r="L718" s="70">
        <f t="shared" si="212"/>
        <v>2.63</v>
      </c>
      <c r="O718" s="72"/>
    </row>
    <row r="719" spans="1:15">
      <c r="A719" s="73" t="s">
        <v>21</v>
      </c>
      <c r="B719" s="73" t="s">
        <v>712</v>
      </c>
      <c r="C719" s="73" t="s">
        <v>25</v>
      </c>
      <c r="D719" s="73" t="s">
        <v>713</v>
      </c>
      <c r="E719" s="296" t="s">
        <v>90</v>
      </c>
      <c r="F719" s="296"/>
      <c r="G719" s="73" t="s">
        <v>20</v>
      </c>
      <c r="H719" s="33">
        <v>1</v>
      </c>
      <c r="I719" s="62">
        <v>1</v>
      </c>
      <c r="J719" s="33">
        <f t="shared" si="214"/>
        <v>4.6055999999999999</v>
      </c>
      <c r="K719" s="74">
        <v>6.06</v>
      </c>
      <c r="L719" s="70">
        <f t="shared" si="212"/>
        <v>4.6100000000000003</v>
      </c>
      <c r="O719" s="72"/>
    </row>
    <row r="720" spans="1:15" ht="26.25" thickBot="1">
      <c r="A720" s="73" t="s">
        <v>21</v>
      </c>
      <c r="B720" s="73" t="s">
        <v>690</v>
      </c>
      <c r="C720" s="73" t="s">
        <v>25</v>
      </c>
      <c r="D720" s="73" t="s">
        <v>691</v>
      </c>
      <c r="E720" s="296" t="s">
        <v>90</v>
      </c>
      <c r="F720" s="296"/>
      <c r="G720" s="73" t="s">
        <v>20</v>
      </c>
      <c r="H720" s="33">
        <v>4.5999999999999999E-2</v>
      </c>
      <c r="I720" s="62">
        <v>4.5999999999999999E-2</v>
      </c>
      <c r="J720" s="33">
        <f t="shared" si="214"/>
        <v>18.224800000000002</v>
      </c>
      <c r="K720" s="74">
        <v>23.98</v>
      </c>
      <c r="L720" s="70">
        <f t="shared" si="212"/>
        <v>0.84</v>
      </c>
      <c r="O720" s="72"/>
    </row>
    <row r="721" spans="1:15" ht="13.5" thickTop="1">
      <c r="A721" s="32"/>
      <c r="B721" s="32"/>
      <c r="C721" s="32"/>
      <c r="D721" s="32"/>
      <c r="E721" s="32"/>
      <c r="F721" s="32"/>
      <c r="G721" s="32"/>
      <c r="H721" s="32"/>
      <c r="I721" s="59"/>
      <c r="J721" s="32"/>
      <c r="K721" s="59"/>
      <c r="L721" s="32"/>
      <c r="O721" s="72"/>
    </row>
    <row r="722" spans="1:15">
      <c r="A722" s="65" t="s">
        <v>714</v>
      </c>
      <c r="B722" s="65" t="s">
        <v>9</v>
      </c>
      <c r="C722" s="65" t="s">
        <v>10</v>
      </c>
      <c r="D722" s="65" t="s">
        <v>11</v>
      </c>
      <c r="E722" s="294" t="s">
        <v>12</v>
      </c>
      <c r="F722" s="294"/>
      <c r="G722" s="65" t="s">
        <v>13</v>
      </c>
      <c r="H722" s="65" t="s">
        <v>14</v>
      </c>
      <c r="I722" s="66" t="s">
        <v>14</v>
      </c>
      <c r="J722" s="65" t="s">
        <v>15</v>
      </c>
      <c r="K722" s="66" t="s">
        <v>15</v>
      </c>
      <c r="L722" s="65" t="s">
        <v>16</v>
      </c>
      <c r="O722" s="72"/>
    </row>
    <row r="723" spans="1:15" ht="25.5">
      <c r="A723" s="67" t="s">
        <v>17</v>
      </c>
      <c r="B723" s="67" t="s">
        <v>715</v>
      </c>
      <c r="C723" s="67" t="s">
        <v>25</v>
      </c>
      <c r="D723" s="67" t="s">
        <v>716</v>
      </c>
      <c r="E723" s="295" t="s">
        <v>377</v>
      </c>
      <c r="F723" s="295"/>
      <c r="G723" s="67" t="s">
        <v>20</v>
      </c>
      <c r="H723" s="68">
        <v>1</v>
      </c>
      <c r="I723" s="69">
        <v>1</v>
      </c>
      <c r="J723" s="70">
        <f>SUM(L724:L731)</f>
        <v>14.310000000000002</v>
      </c>
      <c r="K723" s="71">
        <v>18.829999999999998</v>
      </c>
      <c r="L723" s="70">
        <f t="shared" ref="L723:L731" si="215">ROUND(H723*J723,2)</f>
        <v>14.31</v>
      </c>
      <c r="O723" s="72"/>
    </row>
    <row r="724" spans="1:15">
      <c r="A724" s="73" t="s">
        <v>29</v>
      </c>
      <c r="B724" s="73" t="s">
        <v>546</v>
      </c>
      <c r="C724" s="73" t="s">
        <v>25</v>
      </c>
      <c r="D724" s="73" t="s">
        <v>547</v>
      </c>
      <c r="E724" s="296" t="s">
        <v>32</v>
      </c>
      <c r="F724" s="296"/>
      <c r="G724" s="73" t="s">
        <v>22</v>
      </c>
      <c r="H724" s="33">
        <f t="shared" ref="H724:H725" si="216">I724</f>
        <v>0.13100000000000001</v>
      </c>
      <c r="I724" s="62">
        <v>0.13100000000000001</v>
      </c>
      <c r="J724" s="64">
        <f t="shared" ref="J724:J731" si="217">K724*(1-$M$14)</f>
        <v>10.2676</v>
      </c>
      <c r="K724" s="74">
        <v>13.51</v>
      </c>
      <c r="L724" s="70">
        <f t="shared" si="215"/>
        <v>1.35</v>
      </c>
      <c r="O724" s="72"/>
    </row>
    <row r="725" spans="1:15">
      <c r="A725" s="73" t="s">
        <v>29</v>
      </c>
      <c r="B725" s="73" t="s">
        <v>38</v>
      </c>
      <c r="C725" s="73" t="s">
        <v>25</v>
      </c>
      <c r="D725" s="73" t="s">
        <v>39</v>
      </c>
      <c r="E725" s="296" t="s">
        <v>32</v>
      </c>
      <c r="F725" s="296"/>
      <c r="G725" s="73" t="s">
        <v>22</v>
      </c>
      <c r="H725" s="33">
        <f t="shared" si="216"/>
        <v>0.13500000000000001</v>
      </c>
      <c r="I725" s="62">
        <v>0.13500000000000001</v>
      </c>
      <c r="J725" s="64">
        <f t="shared" si="217"/>
        <v>13.1556</v>
      </c>
      <c r="K725" s="74">
        <v>17.309999999999999</v>
      </c>
      <c r="L725" s="70">
        <f t="shared" si="215"/>
        <v>1.78</v>
      </c>
      <c r="O725" s="72"/>
    </row>
    <row r="726" spans="1:15">
      <c r="A726" s="73" t="s">
        <v>21</v>
      </c>
      <c r="B726" s="73" t="s">
        <v>613</v>
      </c>
      <c r="C726" s="73" t="s">
        <v>25</v>
      </c>
      <c r="D726" s="73" t="s">
        <v>614</v>
      </c>
      <c r="E726" s="296" t="s">
        <v>90</v>
      </c>
      <c r="F726" s="296"/>
      <c r="G726" s="73" t="s">
        <v>20</v>
      </c>
      <c r="H726" s="33">
        <v>1.4800000000000001E-2</v>
      </c>
      <c r="I726" s="62">
        <v>1.4800000000000001E-2</v>
      </c>
      <c r="J726" s="33">
        <f t="shared" si="217"/>
        <v>49.772399999999998</v>
      </c>
      <c r="K726" s="74">
        <v>65.489999999999995</v>
      </c>
      <c r="L726" s="70">
        <f t="shared" si="215"/>
        <v>0.74</v>
      </c>
      <c r="O726" s="72"/>
    </row>
    <row r="727" spans="1:15">
      <c r="A727" s="73" t="s">
        <v>21</v>
      </c>
      <c r="B727" s="73" t="s">
        <v>717</v>
      </c>
      <c r="C727" s="73" t="s">
        <v>25</v>
      </c>
      <c r="D727" s="73" t="s">
        <v>718</v>
      </c>
      <c r="E727" s="296" t="s">
        <v>90</v>
      </c>
      <c r="F727" s="296"/>
      <c r="G727" s="73" t="s">
        <v>20</v>
      </c>
      <c r="H727" s="33">
        <v>1</v>
      </c>
      <c r="I727" s="62">
        <v>1</v>
      </c>
      <c r="J727" s="33">
        <f t="shared" si="217"/>
        <v>1.3224</v>
      </c>
      <c r="K727" s="74">
        <v>1.74</v>
      </c>
      <c r="L727" s="70">
        <f t="shared" si="215"/>
        <v>1.32</v>
      </c>
      <c r="O727" s="72"/>
    </row>
    <row r="728" spans="1:15">
      <c r="A728" s="73" t="s">
        <v>21</v>
      </c>
      <c r="B728" s="73" t="s">
        <v>719</v>
      </c>
      <c r="C728" s="73" t="s">
        <v>25</v>
      </c>
      <c r="D728" s="73" t="s">
        <v>720</v>
      </c>
      <c r="E728" s="296" t="s">
        <v>90</v>
      </c>
      <c r="F728" s="296"/>
      <c r="G728" s="73" t="s">
        <v>20</v>
      </c>
      <c r="H728" s="33">
        <v>1</v>
      </c>
      <c r="I728" s="62">
        <v>1</v>
      </c>
      <c r="J728" s="33">
        <f t="shared" si="217"/>
        <v>7.7291999999999996</v>
      </c>
      <c r="K728" s="74">
        <v>10.17</v>
      </c>
      <c r="L728" s="70">
        <f t="shared" si="215"/>
        <v>7.73</v>
      </c>
      <c r="O728" s="72"/>
    </row>
    <row r="729" spans="1:15">
      <c r="A729" s="73" t="s">
        <v>21</v>
      </c>
      <c r="B729" s="73" t="s">
        <v>601</v>
      </c>
      <c r="C729" s="73" t="s">
        <v>25</v>
      </c>
      <c r="D729" s="73" t="s">
        <v>602</v>
      </c>
      <c r="E729" s="296" t="s">
        <v>90</v>
      </c>
      <c r="F729" s="296"/>
      <c r="G729" s="73" t="s">
        <v>20</v>
      </c>
      <c r="H729" s="33">
        <v>3.6499999999999998E-2</v>
      </c>
      <c r="I729" s="62">
        <v>3.6499999999999998E-2</v>
      </c>
      <c r="J729" s="33">
        <f t="shared" si="217"/>
        <v>1.5656000000000001</v>
      </c>
      <c r="K729" s="74">
        <v>2.06</v>
      </c>
      <c r="L729" s="70">
        <f t="shared" si="215"/>
        <v>0.06</v>
      </c>
      <c r="O729" s="72"/>
    </row>
    <row r="730" spans="1:15" ht="25.5">
      <c r="A730" s="73" t="s">
        <v>21</v>
      </c>
      <c r="B730" s="73" t="s">
        <v>690</v>
      </c>
      <c r="C730" s="73" t="s">
        <v>25</v>
      </c>
      <c r="D730" s="73" t="s">
        <v>691</v>
      </c>
      <c r="E730" s="296" t="s">
        <v>90</v>
      </c>
      <c r="F730" s="296"/>
      <c r="G730" s="73" t="s">
        <v>20</v>
      </c>
      <c r="H730" s="33">
        <v>0.02</v>
      </c>
      <c r="I730" s="62">
        <v>0.02</v>
      </c>
      <c r="J730" s="33">
        <f t="shared" si="217"/>
        <v>18.224800000000002</v>
      </c>
      <c r="K730" s="74">
        <v>23.98</v>
      </c>
      <c r="L730" s="70">
        <f t="shared" si="215"/>
        <v>0.36</v>
      </c>
      <c r="O730" s="72"/>
    </row>
    <row r="731" spans="1:15" ht="13.5" thickBot="1">
      <c r="A731" s="73" t="s">
        <v>21</v>
      </c>
      <c r="B731" s="73" t="s">
        <v>617</v>
      </c>
      <c r="C731" s="73" t="s">
        <v>25</v>
      </c>
      <c r="D731" s="73" t="s">
        <v>618</v>
      </c>
      <c r="E731" s="296" t="s">
        <v>90</v>
      </c>
      <c r="F731" s="296"/>
      <c r="G731" s="73" t="s">
        <v>20</v>
      </c>
      <c r="H731" s="33">
        <v>2.2499999999999999E-2</v>
      </c>
      <c r="I731" s="62">
        <v>2.2499999999999999E-2</v>
      </c>
      <c r="J731" s="33">
        <f t="shared" si="217"/>
        <v>43.221199999999996</v>
      </c>
      <c r="K731" s="74">
        <v>56.87</v>
      </c>
      <c r="L731" s="70">
        <f t="shared" si="215"/>
        <v>0.97</v>
      </c>
      <c r="O731" s="72"/>
    </row>
    <row r="732" spans="1:15" ht="13.5" thickTop="1">
      <c r="A732" s="32"/>
      <c r="B732" s="32"/>
      <c r="C732" s="32"/>
      <c r="D732" s="32"/>
      <c r="E732" s="32"/>
      <c r="F732" s="32"/>
      <c r="G732" s="32"/>
      <c r="H732" s="32"/>
      <c r="I732" s="59"/>
      <c r="J732" s="32"/>
      <c r="K732" s="59"/>
      <c r="L732" s="32"/>
      <c r="O732" s="72"/>
    </row>
    <row r="733" spans="1:15">
      <c r="A733" s="65" t="s">
        <v>721</v>
      </c>
      <c r="B733" s="65" t="s">
        <v>9</v>
      </c>
      <c r="C733" s="65" t="s">
        <v>10</v>
      </c>
      <c r="D733" s="65" t="s">
        <v>11</v>
      </c>
      <c r="E733" s="294" t="s">
        <v>12</v>
      </c>
      <c r="F733" s="294"/>
      <c r="G733" s="65" t="s">
        <v>13</v>
      </c>
      <c r="H733" s="65" t="s">
        <v>14</v>
      </c>
      <c r="I733" s="66" t="s">
        <v>14</v>
      </c>
      <c r="J733" s="65" t="s">
        <v>15</v>
      </c>
      <c r="K733" s="66" t="s">
        <v>15</v>
      </c>
      <c r="L733" s="65" t="s">
        <v>16</v>
      </c>
      <c r="O733" s="72"/>
    </row>
    <row r="734" spans="1:15" ht="25.5">
      <c r="A734" s="67" t="s">
        <v>17</v>
      </c>
      <c r="B734" s="67" t="s">
        <v>722</v>
      </c>
      <c r="C734" s="67" t="s">
        <v>25</v>
      </c>
      <c r="D734" s="67" t="s">
        <v>723</v>
      </c>
      <c r="E734" s="295" t="s">
        <v>377</v>
      </c>
      <c r="F734" s="295"/>
      <c r="G734" s="67" t="s">
        <v>20</v>
      </c>
      <c r="H734" s="68">
        <v>1</v>
      </c>
      <c r="I734" s="69">
        <v>1</v>
      </c>
      <c r="J734" s="70">
        <f>SUM(L735:L738)</f>
        <v>14.22</v>
      </c>
      <c r="K734" s="71">
        <v>18.71</v>
      </c>
      <c r="L734" s="70">
        <f>ROUND(H734*J734,2)</f>
        <v>14.22</v>
      </c>
      <c r="O734" s="72"/>
    </row>
    <row r="735" spans="1:15">
      <c r="A735" s="73" t="s">
        <v>29</v>
      </c>
      <c r="B735" s="73" t="s">
        <v>38</v>
      </c>
      <c r="C735" s="73" t="s">
        <v>25</v>
      </c>
      <c r="D735" s="73" t="s">
        <v>39</v>
      </c>
      <c r="E735" s="296" t="s">
        <v>32</v>
      </c>
      <c r="F735" s="296"/>
      <c r="G735" s="73" t="s">
        <v>22</v>
      </c>
      <c r="H735" s="33">
        <f t="shared" ref="H735:H736" si="218">I735</f>
        <v>0.1356</v>
      </c>
      <c r="I735" s="62">
        <v>0.1356</v>
      </c>
      <c r="J735" s="64">
        <f t="shared" ref="J735:J738" si="219">K735*(1-$M$14)</f>
        <v>13.1556</v>
      </c>
      <c r="K735" s="74">
        <v>17.309999999999999</v>
      </c>
      <c r="L735" s="70">
        <f>ROUND(H735*J735,2)</f>
        <v>1.78</v>
      </c>
      <c r="O735" s="72"/>
    </row>
    <row r="736" spans="1:15">
      <c r="A736" s="73" t="s">
        <v>29</v>
      </c>
      <c r="B736" s="73" t="s">
        <v>33</v>
      </c>
      <c r="C736" s="73" t="s">
        <v>25</v>
      </c>
      <c r="D736" s="73" t="s">
        <v>34</v>
      </c>
      <c r="E736" s="296" t="s">
        <v>32</v>
      </c>
      <c r="F736" s="296"/>
      <c r="G736" s="73" t="s">
        <v>22</v>
      </c>
      <c r="H736" s="33">
        <f t="shared" si="218"/>
        <v>4.2700000000000002E-2</v>
      </c>
      <c r="I736" s="62">
        <v>4.2700000000000002E-2</v>
      </c>
      <c r="J736" s="64">
        <f t="shared" si="219"/>
        <v>10.5488</v>
      </c>
      <c r="K736" s="74">
        <v>13.88</v>
      </c>
      <c r="L736" s="70">
        <f>ROUND(H736*J736,2)</f>
        <v>0.45</v>
      </c>
      <c r="O736" s="72"/>
    </row>
    <row r="737" spans="1:15">
      <c r="A737" s="73" t="s">
        <v>21</v>
      </c>
      <c r="B737" s="73" t="s">
        <v>656</v>
      </c>
      <c r="C737" s="73" t="s">
        <v>25</v>
      </c>
      <c r="D737" s="73" t="s">
        <v>657</v>
      </c>
      <c r="E737" s="296" t="s">
        <v>90</v>
      </c>
      <c r="F737" s="296"/>
      <c r="G737" s="73" t="s">
        <v>20</v>
      </c>
      <c r="H737" s="33">
        <v>4.2000000000000003E-2</v>
      </c>
      <c r="I737" s="62">
        <v>4.2000000000000003E-2</v>
      </c>
      <c r="J737" s="33">
        <f t="shared" si="219"/>
        <v>2.7360000000000002</v>
      </c>
      <c r="K737" s="74">
        <v>3.6</v>
      </c>
      <c r="L737" s="70">
        <f>ROUND(H737*J737,2)</f>
        <v>0.11</v>
      </c>
      <c r="O737" s="72"/>
    </row>
    <row r="738" spans="1:15" ht="13.5" thickBot="1">
      <c r="A738" s="73" t="s">
        <v>21</v>
      </c>
      <c r="B738" s="73" t="s">
        <v>724</v>
      </c>
      <c r="C738" s="73" t="s">
        <v>25</v>
      </c>
      <c r="D738" s="73" t="s">
        <v>725</v>
      </c>
      <c r="E738" s="296" t="s">
        <v>90</v>
      </c>
      <c r="F738" s="296"/>
      <c r="G738" s="73" t="s">
        <v>20</v>
      </c>
      <c r="H738" s="33">
        <v>1</v>
      </c>
      <c r="I738" s="62">
        <v>1</v>
      </c>
      <c r="J738" s="33">
        <f t="shared" si="219"/>
        <v>11.8788</v>
      </c>
      <c r="K738" s="74">
        <v>15.63</v>
      </c>
      <c r="L738" s="70">
        <f>ROUND(H738*J738,2)</f>
        <v>11.88</v>
      </c>
      <c r="O738" s="72"/>
    </row>
    <row r="739" spans="1:15" ht="13.5" thickTop="1">
      <c r="A739" s="32"/>
      <c r="B739" s="32"/>
      <c r="C739" s="32"/>
      <c r="D739" s="32"/>
      <c r="E739" s="32"/>
      <c r="F739" s="32"/>
      <c r="G739" s="32"/>
      <c r="H739" s="32"/>
      <c r="I739" s="59"/>
      <c r="J739" s="32"/>
      <c r="K739" s="59"/>
      <c r="L739" s="32"/>
      <c r="O739" s="72"/>
    </row>
    <row r="740" spans="1:15">
      <c r="A740" s="65" t="s">
        <v>726</v>
      </c>
      <c r="B740" s="65" t="s">
        <v>9</v>
      </c>
      <c r="C740" s="65" t="s">
        <v>10</v>
      </c>
      <c r="D740" s="65" t="s">
        <v>11</v>
      </c>
      <c r="E740" s="294" t="s">
        <v>12</v>
      </c>
      <c r="F740" s="294"/>
      <c r="G740" s="65" t="s">
        <v>13</v>
      </c>
      <c r="H740" s="65" t="s">
        <v>14</v>
      </c>
      <c r="I740" s="66" t="s">
        <v>14</v>
      </c>
      <c r="J740" s="65" t="s">
        <v>15</v>
      </c>
      <c r="K740" s="66" t="s">
        <v>15</v>
      </c>
      <c r="L740" s="65" t="s">
        <v>16</v>
      </c>
      <c r="O740" s="72"/>
    </row>
    <row r="741" spans="1:15" ht="25.5">
      <c r="A741" s="67" t="s">
        <v>17</v>
      </c>
      <c r="B741" s="67" t="s">
        <v>727</v>
      </c>
      <c r="C741" s="67" t="s">
        <v>25</v>
      </c>
      <c r="D741" s="67" t="s">
        <v>728</v>
      </c>
      <c r="E741" s="295" t="s">
        <v>729</v>
      </c>
      <c r="F741" s="295"/>
      <c r="G741" s="67" t="s">
        <v>20</v>
      </c>
      <c r="H741" s="68">
        <v>1</v>
      </c>
      <c r="I741" s="69">
        <v>1</v>
      </c>
      <c r="J741" s="70">
        <f>SUM(L742:L751)</f>
        <v>272.48</v>
      </c>
      <c r="K741" s="71">
        <v>358.52</v>
      </c>
      <c r="L741" s="70">
        <f t="shared" ref="L741:L751" si="220">ROUND(H741*J741,2)</f>
        <v>272.48</v>
      </c>
      <c r="O741" s="72"/>
    </row>
    <row r="742" spans="1:15" ht="38.25">
      <c r="A742" s="73" t="s">
        <v>29</v>
      </c>
      <c r="B742" s="73" t="s">
        <v>487</v>
      </c>
      <c r="C742" s="73" t="s">
        <v>25</v>
      </c>
      <c r="D742" s="73" t="s">
        <v>488</v>
      </c>
      <c r="E742" s="296" t="s">
        <v>77</v>
      </c>
      <c r="F742" s="296"/>
      <c r="G742" s="73" t="s">
        <v>78</v>
      </c>
      <c r="H742" s="33">
        <v>0.1177</v>
      </c>
      <c r="I742" s="62">
        <v>0.1177</v>
      </c>
      <c r="J742" s="33">
        <f t="shared" ref="J742:J751" si="221">K742*(1-$M$14)</f>
        <v>80.7804</v>
      </c>
      <c r="K742" s="74">
        <v>106.29</v>
      </c>
      <c r="L742" s="70">
        <f t="shared" si="220"/>
        <v>9.51</v>
      </c>
      <c r="O742" s="72"/>
    </row>
    <row r="743" spans="1:15" ht="38.25">
      <c r="A743" s="73" t="s">
        <v>29</v>
      </c>
      <c r="B743" s="73" t="s">
        <v>485</v>
      </c>
      <c r="C743" s="73" t="s">
        <v>25</v>
      </c>
      <c r="D743" s="73" t="s">
        <v>486</v>
      </c>
      <c r="E743" s="296" t="s">
        <v>77</v>
      </c>
      <c r="F743" s="296"/>
      <c r="G743" s="73" t="s">
        <v>81</v>
      </c>
      <c r="H743" s="33">
        <v>0.23980000000000001</v>
      </c>
      <c r="I743" s="62">
        <v>0.23980000000000001</v>
      </c>
      <c r="J743" s="33">
        <f t="shared" si="221"/>
        <v>32.543199999999999</v>
      </c>
      <c r="K743" s="74">
        <v>42.82</v>
      </c>
      <c r="L743" s="70">
        <f t="shared" si="220"/>
        <v>7.8</v>
      </c>
      <c r="O743" s="72"/>
    </row>
    <row r="744" spans="1:15" ht="25.5">
      <c r="A744" s="73" t="s">
        <v>29</v>
      </c>
      <c r="B744" s="73" t="s">
        <v>730</v>
      </c>
      <c r="C744" s="73" t="s">
        <v>25</v>
      </c>
      <c r="D744" s="73" t="s">
        <v>731</v>
      </c>
      <c r="E744" s="296" t="s">
        <v>107</v>
      </c>
      <c r="F744" s="296"/>
      <c r="G744" s="73" t="s">
        <v>28</v>
      </c>
      <c r="H744" s="33">
        <v>2.2100000000000002E-2</v>
      </c>
      <c r="I744" s="62">
        <v>2.2100000000000002E-2</v>
      </c>
      <c r="J744" s="33">
        <f t="shared" si="221"/>
        <v>2614.59</v>
      </c>
      <c r="K744" s="74">
        <v>3440.25</v>
      </c>
      <c r="L744" s="70">
        <f t="shared" si="220"/>
        <v>57.78</v>
      </c>
      <c r="O744" s="72"/>
    </row>
    <row r="745" spans="1:15" ht="25.5">
      <c r="A745" s="73" t="s">
        <v>29</v>
      </c>
      <c r="B745" s="73" t="s">
        <v>732</v>
      </c>
      <c r="C745" s="73" t="s">
        <v>25</v>
      </c>
      <c r="D745" s="73" t="s">
        <v>733</v>
      </c>
      <c r="E745" s="296" t="s">
        <v>119</v>
      </c>
      <c r="F745" s="296"/>
      <c r="G745" s="73" t="s">
        <v>28</v>
      </c>
      <c r="H745" s="33">
        <v>0.2535</v>
      </c>
      <c r="I745" s="62">
        <v>0.2535</v>
      </c>
      <c r="J745" s="33">
        <f t="shared" si="221"/>
        <v>74.434399999999997</v>
      </c>
      <c r="K745" s="74">
        <v>97.94</v>
      </c>
      <c r="L745" s="70">
        <f t="shared" si="220"/>
        <v>18.87</v>
      </c>
      <c r="O745" s="72"/>
    </row>
    <row r="746" spans="1:15" ht="25.5">
      <c r="A746" s="73" t="s">
        <v>29</v>
      </c>
      <c r="B746" s="73" t="s">
        <v>734</v>
      </c>
      <c r="C746" s="73" t="s">
        <v>25</v>
      </c>
      <c r="D746" s="73" t="s">
        <v>735</v>
      </c>
      <c r="E746" s="296" t="s">
        <v>32</v>
      </c>
      <c r="F746" s="296"/>
      <c r="G746" s="73" t="s">
        <v>28</v>
      </c>
      <c r="H746" s="33">
        <v>3.39E-2</v>
      </c>
      <c r="I746" s="62">
        <v>3.39E-2</v>
      </c>
      <c r="J746" s="33">
        <f t="shared" si="221"/>
        <v>461.82919999999996</v>
      </c>
      <c r="K746" s="74">
        <v>607.66999999999996</v>
      </c>
      <c r="L746" s="70">
        <f t="shared" si="220"/>
        <v>15.66</v>
      </c>
      <c r="O746" s="72"/>
    </row>
    <row r="747" spans="1:15">
      <c r="A747" s="73" t="s">
        <v>29</v>
      </c>
      <c r="B747" s="73" t="s">
        <v>30</v>
      </c>
      <c r="C747" s="73" t="s">
        <v>25</v>
      </c>
      <c r="D747" s="73" t="s">
        <v>31</v>
      </c>
      <c r="E747" s="296" t="s">
        <v>32</v>
      </c>
      <c r="F747" s="296"/>
      <c r="G747" s="73" t="s">
        <v>22</v>
      </c>
      <c r="H747" s="33">
        <f t="shared" ref="H747:H748" si="222">I747</f>
        <v>0.68500000000000005</v>
      </c>
      <c r="I747" s="62">
        <v>0.68500000000000005</v>
      </c>
      <c r="J747" s="64">
        <f t="shared" si="221"/>
        <v>13.520399999999999</v>
      </c>
      <c r="K747" s="74">
        <v>17.79</v>
      </c>
      <c r="L747" s="70">
        <f t="shared" si="220"/>
        <v>9.26</v>
      </c>
      <c r="O747" s="72"/>
    </row>
    <row r="748" spans="1:15">
      <c r="A748" s="73" t="s">
        <v>29</v>
      </c>
      <c r="B748" s="73" t="s">
        <v>33</v>
      </c>
      <c r="C748" s="73" t="s">
        <v>25</v>
      </c>
      <c r="D748" s="73" t="s">
        <v>34</v>
      </c>
      <c r="E748" s="296" t="s">
        <v>32</v>
      </c>
      <c r="F748" s="296"/>
      <c r="G748" s="73" t="s">
        <v>22</v>
      </c>
      <c r="H748" s="33">
        <f t="shared" si="222"/>
        <v>0.54</v>
      </c>
      <c r="I748" s="62">
        <v>0.54</v>
      </c>
      <c r="J748" s="64">
        <f t="shared" si="221"/>
        <v>10.5488</v>
      </c>
      <c r="K748" s="74">
        <v>13.88</v>
      </c>
      <c r="L748" s="70">
        <f t="shared" si="220"/>
        <v>5.7</v>
      </c>
      <c r="O748" s="72"/>
    </row>
    <row r="749" spans="1:15" ht="25.5">
      <c r="A749" s="73" t="s">
        <v>21</v>
      </c>
      <c r="B749" s="73" t="s">
        <v>736</v>
      </c>
      <c r="C749" s="73" t="s">
        <v>25</v>
      </c>
      <c r="D749" s="73" t="s">
        <v>737</v>
      </c>
      <c r="E749" s="296" t="s">
        <v>90</v>
      </c>
      <c r="F749" s="296"/>
      <c r="G749" s="73" t="s">
        <v>20</v>
      </c>
      <c r="H749" s="33">
        <v>1</v>
      </c>
      <c r="I749" s="62">
        <v>1</v>
      </c>
      <c r="J749" s="33">
        <f t="shared" si="221"/>
        <v>96.930400000000006</v>
      </c>
      <c r="K749" s="74">
        <v>127.54</v>
      </c>
      <c r="L749" s="70">
        <f t="shared" si="220"/>
        <v>96.93</v>
      </c>
      <c r="O749" s="72"/>
    </row>
    <row r="750" spans="1:15" ht="25.5">
      <c r="A750" s="73" t="s">
        <v>21</v>
      </c>
      <c r="B750" s="73" t="s">
        <v>738</v>
      </c>
      <c r="C750" s="73" t="s">
        <v>25</v>
      </c>
      <c r="D750" s="73" t="s">
        <v>739</v>
      </c>
      <c r="E750" s="296" t="s">
        <v>90</v>
      </c>
      <c r="F750" s="296"/>
      <c r="G750" s="73" t="s">
        <v>20</v>
      </c>
      <c r="H750" s="33">
        <v>1</v>
      </c>
      <c r="I750" s="62">
        <v>1</v>
      </c>
      <c r="J750" s="33">
        <f t="shared" si="221"/>
        <v>45.235200000000006</v>
      </c>
      <c r="K750" s="74">
        <v>59.52</v>
      </c>
      <c r="L750" s="70">
        <f t="shared" si="220"/>
        <v>45.24</v>
      </c>
      <c r="O750" s="72"/>
    </row>
    <row r="751" spans="1:15" ht="13.5" thickBot="1">
      <c r="A751" s="73" t="s">
        <v>21</v>
      </c>
      <c r="B751" s="73" t="s">
        <v>740</v>
      </c>
      <c r="C751" s="73" t="s">
        <v>25</v>
      </c>
      <c r="D751" s="73" t="s">
        <v>741</v>
      </c>
      <c r="E751" s="296" t="s">
        <v>90</v>
      </c>
      <c r="F751" s="296"/>
      <c r="G751" s="73" t="s">
        <v>20</v>
      </c>
      <c r="H751" s="33">
        <v>11.780200000000001</v>
      </c>
      <c r="I751" s="62">
        <v>11.780200000000001</v>
      </c>
      <c r="J751" s="33">
        <f t="shared" si="221"/>
        <v>0.4864</v>
      </c>
      <c r="K751" s="74">
        <v>0.64</v>
      </c>
      <c r="L751" s="70">
        <f t="shared" si="220"/>
        <v>5.73</v>
      </c>
      <c r="O751" s="72"/>
    </row>
    <row r="752" spans="1:15" ht="13.5" thickTop="1">
      <c r="A752" s="32"/>
      <c r="B752" s="32"/>
      <c r="C752" s="32"/>
      <c r="D752" s="32"/>
      <c r="E752" s="32"/>
      <c r="F752" s="32"/>
      <c r="G752" s="32"/>
      <c r="H752" s="32"/>
      <c r="I752" s="59"/>
      <c r="J752" s="32"/>
      <c r="K752" s="59"/>
      <c r="L752" s="32"/>
      <c r="O752" s="72"/>
    </row>
    <row r="753" spans="1:15">
      <c r="A753" s="65" t="s">
        <v>743</v>
      </c>
      <c r="B753" s="65" t="s">
        <v>9</v>
      </c>
      <c r="C753" s="65" t="s">
        <v>10</v>
      </c>
      <c r="D753" s="65" t="s">
        <v>11</v>
      </c>
      <c r="E753" s="294" t="s">
        <v>12</v>
      </c>
      <c r="F753" s="294"/>
      <c r="G753" s="65" t="s">
        <v>13</v>
      </c>
      <c r="H753" s="65" t="s">
        <v>14</v>
      </c>
      <c r="I753" s="66" t="s">
        <v>14</v>
      </c>
      <c r="J753" s="65" t="s">
        <v>15</v>
      </c>
      <c r="K753" s="66" t="s">
        <v>15</v>
      </c>
      <c r="L753" s="65" t="s">
        <v>16</v>
      </c>
      <c r="O753" s="72"/>
    </row>
    <row r="754" spans="1:15" ht="25.5">
      <c r="A754" s="67" t="s">
        <v>17</v>
      </c>
      <c r="B754" s="67" t="s">
        <v>744</v>
      </c>
      <c r="C754" s="67" t="s">
        <v>25</v>
      </c>
      <c r="D754" s="67" t="s">
        <v>745</v>
      </c>
      <c r="E754" s="295" t="s">
        <v>556</v>
      </c>
      <c r="F754" s="295"/>
      <c r="G754" s="67" t="s">
        <v>20</v>
      </c>
      <c r="H754" s="68">
        <v>1</v>
      </c>
      <c r="I754" s="69">
        <v>1</v>
      </c>
      <c r="J754" s="70">
        <f>SUM(L755:L758)</f>
        <v>142.01</v>
      </c>
      <c r="K754" s="71">
        <v>186.85</v>
      </c>
      <c r="L754" s="70">
        <f>ROUND(H754*J754,2)</f>
        <v>142.01</v>
      </c>
      <c r="O754" s="72"/>
    </row>
    <row r="755" spans="1:15">
      <c r="A755" s="73" t="s">
        <v>29</v>
      </c>
      <c r="B755" s="73" t="s">
        <v>546</v>
      </c>
      <c r="C755" s="73" t="s">
        <v>25</v>
      </c>
      <c r="D755" s="73" t="s">
        <v>547</v>
      </c>
      <c r="E755" s="296" t="s">
        <v>32</v>
      </c>
      <c r="F755" s="296"/>
      <c r="G755" s="73" t="s">
        <v>22</v>
      </c>
      <c r="H755" s="33">
        <f t="shared" ref="H755:H756" si="223">I755</f>
        <v>0.45700000000000002</v>
      </c>
      <c r="I755" s="62">
        <v>0.45700000000000002</v>
      </c>
      <c r="J755" s="64">
        <f t="shared" ref="J755:J758" si="224">K755*(1-$M$14)</f>
        <v>10.2676</v>
      </c>
      <c r="K755" s="74">
        <v>13.51</v>
      </c>
      <c r="L755" s="70">
        <f>ROUND(H755*J755,2)</f>
        <v>4.6900000000000004</v>
      </c>
      <c r="O755" s="72"/>
    </row>
    <row r="756" spans="1:15">
      <c r="A756" s="73" t="s">
        <v>29</v>
      </c>
      <c r="B756" s="73" t="s">
        <v>38</v>
      </c>
      <c r="C756" s="73" t="s">
        <v>25</v>
      </c>
      <c r="D756" s="73" t="s">
        <v>39</v>
      </c>
      <c r="E756" s="296" t="s">
        <v>32</v>
      </c>
      <c r="F756" s="296"/>
      <c r="G756" s="73" t="s">
        <v>22</v>
      </c>
      <c r="H756" s="33">
        <f t="shared" si="223"/>
        <v>0.4572</v>
      </c>
      <c r="I756" s="62">
        <v>0.4572</v>
      </c>
      <c r="J756" s="64">
        <f t="shared" si="224"/>
        <v>13.1556</v>
      </c>
      <c r="K756" s="74">
        <v>17.309999999999999</v>
      </c>
      <c r="L756" s="70">
        <f>ROUND(H756*J756,2)</f>
        <v>6.01</v>
      </c>
      <c r="O756" s="72"/>
    </row>
    <row r="757" spans="1:15" ht="25.5">
      <c r="A757" s="73" t="s">
        <v>21</v>
      </c>
      <c r="B757" s="73" t="s">
        <v>746</v>
      </c>
      <c r="C757" s="73" t="s">
        <v>25</v>
      </c>
      <c r="D757" s="73" t="s">
        <v>747</v>
      </c>
      <c r="E757" s="296" t="s">
        <v>90</v>
      </c>
      <c r="F757" s="296"/>
      <c r="G757" s="73" t="s">
        <v>20</v>
      </c>
      <c r="H757" s="33">
        <v>2</v>
      </c>
      <c r="I757" s="62">
        <v>2</v>
      </c>
      <c r="J757" s="33">
        <f t="shared" si="224"/>
        <v>0.2888</v>
      </c>
      <c r="K757" s="74">
        <v>0.38</v>
      </c>
      <c r="L757" s="70">
        <f>ROUND(H757*J757,2)</f>
        <v>0.57999999999999996</v>
      </c>
      <c r="O757" s="72"/>
    </row>
    <row r="758" spans="1:15" ht="26.25" thickBot="1">
      <c r="A758" s="73" t="s">
        <v>21</v>
      </c>
      <c r="B758" s="73" t="s">
        <v>748</v>
      </c>
      <c r="C758" s="73" t="s">
        <v>25</v>
      </c>
      <c r="D758" s="73" t="s">
        <v>749</v>
      </c>
      <c r="E758" s="296" t="s">
        <v>90</v>
      </c>
      <c r="F758" s="296"/>
      <c r="G758" s="73" t="s">
        <v>20</v>
      </c>
      <c r="H758" s="33">
        <v>1</v>
      </c>
      <c r="I758" s="62">
        <v>1</v>
      </c>
      <c r="J758" s="33">
        <f t="shared" si="224"/>
        <v>130.7276</v>
      </c>
      <c r="K758" s="74">
        <v>172.01</v>
      </c>
      <c r="L758" s="70">
        <f>ROUND(H758*J758,2)</f>
        <v>130.72999999999999</v>
      </c>
      <c r="O758" s="72"/>
    </row>
    <row r="759" spans="1:15" ht="13.5" thickTop="1">
      <c r="A759" s="32"/>
      <c r="B759" s="32"/>
      <c r="C759" s="32"/>
      <c r="D759" s="32"/>
      <c r="E759" s="32"/>
      <c r="F759" s="32"/>
      <c r="G759" s="32"/>
      <c r="H759" s="32"/>
      <c r="I759" s="59"/>
      <c r="J759" s="32"/>
      <c r="K759" s="59"/>
      <c r="L759" s="32"/>
      <c r="O759" s="72"/>
    </row>
    <row r="760" spans="1:15">
      <c r="A760" s="65" t="s">
        <v>750</v>
      </c>
      <c r="B760" s="65" t="s">
        <v>9</v>
      </c>
      <c r="C760" s="65" t="s">
        <v>10</v>
      </c>
      <c r="D760" s="65" t="s">
        <v>11</v>
      </c>
      <c r="E760" s="294" t="s">
        <v>12</v>
      </c>
      <c r="F760" s="294"/>
      <c r="G760" s="65" t="s">
        <v>13</v>
      </c>
      <c r="H760" s="65" t="s">
        <v>14</v>
      </c>
      <c r="I760" s="66" t="s">
        <v>14</v>
      </c>
      <c r="J760" s="65" t="s">
        <v>15</v>
      </c>
      <c r="K760" s="66" t="s">
        <v>15</v>
      </c>
      <c r="L760" s="65" t="s">
        <v>16</v>
      </c>
      <c r="O760" s="72"/>
    </row>
    <row r="761" spans="1:15" ht="25.5">
      <c r="A761" s="67" t="s">
        <v>17</v>
      </c>
      <c r="B761" s="67" t="s">
        <v>751</v>
      </c>
      <c r="C761" s="67" t="s">
        <v>25</v>
      </c>
      <c r="D761" s="67" t="s">
        <v>752</v>
      </c>
      <c r="E761" s="295" t="s">
        <v>753</v>
      </c>
      <c r="F761" s="295"/>
      <c r="G761" s="67" t="s">
        <v>41</v>
      </c>
      <c r="H761" s="68">
        <v>1</v>
      </c>
      <c r="I761" s="69">
        <v>1</v>
      </c>
      <c r="J761" s="70">
        <f>SUM(L762:L765)</f>
        <v>12.02</v>
      </c>
      <c r="K761" s="71">
        <v>15.81</v>
      </c>
      <c r="L761" s="70">
        <f>ROUND(H761*J761,2)</f>
        <v>12.02</v>
      </c>
      <c r="O761" s="72"/>
    </row>
    <row r="762" spans="1:15">
      <c r="A762" s="73" t="s">
        <v>29</v>
      </c>
      <c r="B762" s="73" t="s">
        <v>33</v>
      </c>
      <c r="C762" s="73" t="s">
        <v>25</v>
      </c>
      <c r="D762" s="73" t="s">
        <v>34</v>
      </c>
      <c r="E762" s="296" t="s">
        <v>32</v>
      </c>
      <c r="F762" s="296"/>
      <c r="G762" s="73" t="s">
        <v>22</v>
      </c>
      <c r="H762" s="33">
        <f t="shared" ref="H762:H763" si="225">I762</f>
        <v>0.18</v>
      </c>
      <c r="I762" s="62">
        <v>0.18</v>
      </c>
      <c r="J762" s="64">
        <f t="shared" ref="J762:J765" si="226">K762*(1-$M$14)</f>
        <v>10.5488</v>
      </c>
      <c r="K762" s="74">
        <v>13.88</v>
      </c>
      <c r="L762" s="70">
        <f>ROUND(H762*J762,2)</f>
        <v>1.9</v>
      </c>
      <c r="O762" s="72"/>
    </row>
    <row r="763" spans="1:15">
      <c r="A763" s="73" t="s">
        <v>29</v>
      </c>
      <c r="B763" s="73" t="s">
        <v>754</v>
      </c>
      <c r="C763" s="73" t="s">
        <v>25</v>
      </c>
      <c r="D763" s="73" t="s">
        <v>755</v>
      </c>
      <c r="E763" s="296" t="s">
        <v>32</v>
      </c>
      <c r="F763" s="296"/>
      <c r="G763" s="73" t="s">
        <v>22</v>
      </c>
      <c r="H763" s="33">
        <f t="shared" si="225"/>
        <v>0.43099999999999999</v>
      </c>
      <c r="I763" s="62">
        <v>0.43099999999999999</v>
      </c>
      <c r="J763" s="64">
        <f t="shared" si="226"/>
        <v>14.288</v>
      </c>
      <c r="K763" s="74">
        <v>18.8</v>
      </c>
      <c r="L763" s="70">
        <f>ROUND(H763*J763,2)</f>
        <v>6.16</v>
      </c>
      <c r="O763" s="72"/>
    </row>
    <row r="764" spans="1:15">
      <c r="A764" s="73" t="s">
        <v>21</v>
      </c>
      <c r="B764" s="73" t="s">
        <v>756</v>
      </c>
      <c r="C764" s="73" t="s">
        <v>25</v>
      </c>
      <c r="D764" s="73" t="s">
        <v>757</v>
      </c>
      <c r="E764" s="296" t="s">
        <v>90</v>
      </c>
      <c r="F764" s="296"/>
      <c r="G764" s="73" t="s">
        <v>20</v>
      </c>
      <c r="H764" s="33">
        <v>1.2E-2</v>
      </c>
      <c r="I764" s="62">
        <v>1.2E-2</v>
      </c>
      <c r="J764" s="33">
        <f t="shared" si="226"/>
        <v>6.4296000000000006</v>
      </c>
      <c r="K764" s="74">
        <v>8.4600000000000009</v>
      </c>
      <c r="L764" s="70">
        <f>ROUND(H764*J764,2)</f>
        <v>0.08</v>
      </c>
      <c r="O764" s="72"/>
    </row>
    <row r="765" spans="1:15" ht="13.5" thickBot="1">
      <c r="A765" s="73" t="s">
        <v>21</v>
      </c>
      <c r="B765" s="73" t="s">
        <v>758</v>
      </c>
      <c r="C765" s="73" t="s">
        <v>25</v>
      </c>
      <c r="D765" s="73" t="s">
        <v>759</v>
      </c>
      <c r="E765" s="296" t="s">
        <v>90</v>
      </c>
      <c r="F765" s="296"/>
      <c r="G765" s="73" t="s">
        <v>287</v>
      </c>
      <c r="H765" s="33">
        <v>0.42699999999999999</v>
      </c>
      <c r="I765" s="62">
        <v>0.42699999999999999</v>
      </c>
      <c r="J765" s="33">
        <f t="shared" si="226"/>
        <v>9.0896000000000008</v>
      </c>
      <c r="K765" s="74">
        <v>11.96</v>
      </c>
      <c r="L765" s="70">
        <f>ROUND(H765*J765,2)</f>
        <v>3.88</v>
      </c>
      <c r="O765" s="72"/>
    </row>
    <row r="766" spans="1:15" ht="13.5" thickTop="1">
      <c r="A766" s="32"/>
      <c r="B766" s="32"/>
      <c r="C766" s="32"/>
      <c r="D766" s="32"/>
      <c r="E766" s="32"/>
      <c r="F766" s="32"/>
      <c r="G766" s="32"/>
      <c r="H766" s="32"/>
      <c r="I766" s="59"/>
      <c r="J766" s="32"/>
      <c r="K766" s="59"/>
      <c r="L766" s="32"/>
      <c r="O766" s="72"/>
    </row>
    <row r="767" spans="1:15">
      <c r="A767" s="65" t="s">
        <v>765</v>
      </c>
      <c r="B767" s="65" t="s">
        <v>9</v>
      </c>
      <c r="C767" s="65" t="s">
        <v>10</v>
      </c>
      <c r="D767" s="65" t="s">
        <v>11</v>
      </c>
      <c r="E767" s="294" t="s">
        <v>12</v>
      </c>
      <c r="F767" s="294"/>
      <c r="G767" s="65" t="s">
        <v>13</v>
      </c>
      <c r="H767" s="65" t="s">
        <v>14</v>
      </c>
      <c r="I767" s="66" t="s">
        <v>14</v>
      </c>
      <c r="J767" s="65" t="s">
        <v>15</v>
      </c>
      <c r="K767" s="66" t="s">
        <v>15</v>
      </c>
      <c r="L767" s="65" t="s">
        <v>16</v>
      </c>
      <c r="O767" s="72"/>
    </row>
    <row r="768" spans="1:15" ht="25.5">
      <c r="A768" s="67" t="s">
        <v>17</v>
      </c>
      <c r="B768" s="67" t="s">
        <v>766</v>
      </c>
      <c r="C768" s="67" t="s">
        <v>25</v>
      </c>
      <c r="D768" s="67" t="s">
        <v>767</v>
      </c>
      <c r="E768" s="295" t="s">
        <v>377</v>
      </c>
      <c r="F768" s="295"/>
      <c r="G768" s="67" t="s">
        <v>20</v>
      </c>
      <c r="H768" s="68">
        <v>1</v>
      </c>
      <c r="I768" s="69">
        <v>1</v>
      </c>
      <c r="J768" s="70">
        <f>SUM(L769:L774)</f>
        <v>326.56000000000006</v>
      </c>
      <c r="K768" s="71">
        <v>429.68</v>
      </c>
      <c r="L768" s="70">
        <f t="shared" ref="L768:L774" si="227">ROUND(H768*J768,2)</f>
        <v>326.56</v>
      </c>
      <c r="O768" s="72"/>
    </row>
    <row r="769" spans="1:15">
      <c r="A769" s="73" t="s">
        <v>29</v>
      </c>
      <c r="B769" s="73" t="s">
        <v>38</v>
      </c>
      <c r="C769" s="73" t="s">
        <v>25</v>
      </c>
      <c r="D769" s="73" t="s">
        <v>39</v>
      </c>
      <c r="E769" s="296" t="s">
        <v>32</v>
      </c>
      <c r="F769" s="296"/>
      <c r="G769" s="73" t="s">
        <v>22</v>
      </c>
      <c r="H769" s="33">
        <f t="shared" ref="H769:H770" si="228">I769</f>
        <v>0.77900000000000003</v>
      </c>
      <c r="I769" s="62">
        <v>0.77900000000000003</v>
      </c>
      <c r="J769" s="64">
        <f t="shared" ref="J769:J774" si="229">K769*(1-$M$14)</f>
        <v>13.1556</v>
      </c>
      <c r="K769" s="74">
        <v>17.309999999999999</v>
      </c>
      <c r="L769" s="70">
        <f t="shared" si="227"/>
        <v>10.25</v>
      </c>
      <c r="O769" s="72"/>
    </row>
    <row r="770" spans="1:15">
      <c r="A770" s="73" t="s">
        <v>29</v>
      </c>
      <c r="B770" s="73" t="s">
        <v>33</v>
      </c>
      <c r="C770" s="73" t="s">
        <v>25</v>
      </c>
      <c r="D770" s="73" t="s">
        <v>34</v>
      </c>
      <c r="E770" s="296" t="s">
        <v>32</v>
      </c>
      <c r="F770" s="296"/>
      <c r="G770" s="73" t="s">
        <v>22</v>
      </c>
      <c r="H770" s="33">
        <f t="shared" si="228"/>
        <v>0.437</v>
      </c>
      <c r="I770" s="62">
        <v>0.437</v>
      </c>
      <c r="J770" s="64">
        <f t="shared" si="229"/>
        <v>10.5488</v>
      </c>
      <c r="K770" s="74">
        <v>13.88</v>
      </c>
      <c r="L770" s="70">
        <f t="shared" si="227"/>
        <v>4.6100000000000003</v>
      </c>
      <c r="O770" s="72"/>
    </row>
    <row r="771" spans="1:15">
      <c r="A771" s="73" t="s">
        <v>21</v>
      </c>
      <c r="B771" s="73" t="s">
        <v>768</v>
      </c>
      <c r="C771" s="73" t="s">
        <v>25</v>
      </c>
      <c r="D771" s="73" t="s">
        <v>769</v>
      </c>
      <c r="E771" s="296" t="s">
        <v>90</v>
      </c>
      <c r="F771" s="296"/>
      <c r="G771" s="73" t="s">
        <v>20</v>
      </c>
      <c r="H771" s="33">
        <v>1</v>
      </c>
      <c r="I771" s="62">
        <v>1</v>
      </c>
      <c r="J771" s="33">
        <f t="shared" si="229"/>
        <v>285.23559999999998</v>
      </c>
      <c r="K771" s="74">
        <v>375.31</v>
      </c>
      <c r="L771" s="70">
        <f t="shared" si="227"/>
        <v>285.24</v>
      </c>
      <c r="O771" s="72"/>
    </row>
    <row r="772" spans="1:15" ht="25.5">
      <c r="A772" s="73" t="s">
        <v>21</v>
      </c>
      <c r="B772" s="73" t="s">
        <v>770</v>
      </c>
      <c r="C772" s="73" t="s">
        <v>25</v>
      </c>
      <c r="D772" s="73" t="s">
        <v>771</v>
      </c>
      <c r="E772" s="296" t="s">
        <v>90</v>
      </c>
      <c r="F772" s="296"/>
      <c r="G772" s="73" t="s">
        <v>20</v>
      </c>
      <c r="H772" s="33">
        <v>2</v>
      </c>
      <c r="I772" s="62">
        <v>2</v>
      </c>
      <c r="J772" s="33">
        <f t="shared" si="229"/>
        <v>10.26</v>
      </c>
      <c r="K772" s="74">
        <v>13.5</v>
      </c>
      <c r="L772" s="70">
        <f t="shared" si="227"/>
        <v>20.52</v>
      </c>
      <c r="O772" s="72"/>
    </row>
    <row r="773" spans="1:15">
      <c r="A773" s="73" t="s">
        <v>21</v>
      </c>
      <c r="B773" s="73" t="s">
        <v>772</v>
      </c>
      <c r="C773" s="73" t="s">
        <v>25</v>
      </c>
      <c r="D773" s="73" t="s">
        <v>773</v>
      </c>
      <c r="E773" s="296" t="s">
        <v>90</v>
      </c>
      <c r="F773" s="296"/>
      <c r="G773" s="73" t="s">
        <v>92</v>
      </c>
      <c r="H773" s="33">
        <v>8.8099999999999998E-2</v>
      </c>
      <c r="I773" s="62">
        <v>8.8099999999999998E-2</v>
      </c>
      <c r="J773" s="33">
        <f t="shared" si="229"/>
        <v>53.572399999999995</v>
      </c>
      <c r="K773" s="74">
        <v>70.489999999999995</v>
      </c>
      <c r="L773" s="70">
        <f t="shared" si="227"/>
        <v>4.72</v>
      </c>
      <c r="O773" s="72"/>
    </row>
    <row r="774" spans="1:15" ht="13.5" thickBot="1">
      <c r="A774" s="73" t="s">
        <v>21</v>
      </c>
      <c r="B774" s="73" t="s">
        <v>774</v>
      </c>
      <c r="C774" s="73" t="s">
        <v>25</v>
      </c>
      <c r="D774" s="73" t="s">
        <v>775</v>
      </c>
      <c r="E774" s="296" t="s">
        <v>90</v>
      </c>
      <c r="F774" s="296"/>
      <c r="G774" s="73" t="s">
        <v>20</v>
      </c>
      <c r="H774" s="33">
        <v>1</v>
      </c>
      <c r="I774" s="62">
        <v>1</v>
      </c>
      <c r="J774" s="33">
        <f t="shared" si="229"/>
        <v>1.2160000000000002</v>
      </c>
      <c r="K774" s="74">
        <v>1.6</v>
      </c>
      <c r="L774" s="70">
        <f t="shared" si="227"/>
        <v>1.22</v>
      </c>
      <c r="O774" s="72"/>
    </row>
    <row r="775" spans="1:15" ht="13.5" thickTop="1">
      <c r="A775" s="32"/>
      <c r="B775" s="32"/>
      <c r="C775" s="32"/>
      <c r="D775" s="32"/>
      <c r="E775" s="32"/>
      <c r="F775" s="32"/>
      <c r="G775" s="32"/>
      <c r="H775" s="32"/>
      <c r="I775" s="59"/>
      <c r="J775" s="32"/>
      <c r="K775" s="59"/>
      <c r="L775" s="32"/>
      <c r="O775" s="72"/>
    </row>
    <row r="776" spans="1:15">
      <c r="A776" s="65" t="s">
        <v>776</v>
      </c>
      <c r="B776" s="65" t="s">
        <v>9</v>
      </c>
      <c r="C776" s="65" t="s">
        <v>10</v>
      </c>
      <c r="D776" s="65" t="s">
        <v>11</v>
      </c>
      <c r="E776" s="294" t="s">
        <v>12</v>
      </c>
      <c r="F776" s="294"/>
      <c r="G776" s="65" t="s">
        <v>13</v>
      </c>
      <c r="H776" s="65" t="s">
        <v>14</v>
      </c>
      <c r="I776" s="66" t="s">
        <v>14</v>
      </c>
      <c r="J776" s="65" t="s">
        <v>15</v>
      </c>
      <c r="K776" s="66" t="s">
        <v>15</v>
      </c>
      <c r="L776" s="65" t="s">
        <v>16</v>
      </c>
      <c r="O776" s="72"/>
    </row>
    <row r="777" spans="1:15">
      <c r="A777" s="67" t="s">
        <v>17</v>
      </c>
      <c r="B777" s="67" t="s">
        <v>777</v>
      </c>
      <c r="C777" s="67" t="s">
        <v>25</v>
      </c>
      <c r="D777" s="67" t="s">
        <v>778</v>
      </c>
      <c r="E777" s="295" t="s">
        <v>377</v>
      </c>
      <c r="F777" s="295"/>
      <c r="G777" s="67" t="s">
        <v>20</v>
      </c>
      <c r="H777" s="68">
        <v>1</v>
      </c>
      <c r="I777" s="69">
        <v>1</v>
      </c>
      <c r="J777" s="70">
        <f>SUM(L778:L780)</f>
        <v>45.67</v>
      </c>
      <c r="K777" s="71">
        <v>60.09</v>
      </c>
      <c r="L777" s="70">
        <f>ROUND(H777*J777,2)</f>
        <v>45.67</v>
      </c>
      <c r="O777" s="72"/>
    </row>
    <row r="778" spans="1:15">
      <c r="A778" s="73" t="s">
        <v>29</v>
      </c>
      <c r="B778" s="73" t="s">
        <v>38</v>
      </c>
      <c r="C778" s="73" t="s">
        <v>25</v>
      </c>
      <c r="D778" s="73" t="s">
        <v>39</v>
      </c>
      <c r="E778" s="296" t="s">
        <v>32</v>
      </c>
      <c r="F778" s="296"/>
      <c r="G778" s="73" t="s">
        <v>22</v>
      </c>
      <c r="H778" s="33">
        <f t="shared" ref="H778:H779" si="230">I778</f>
        <v>0.31619999999999998</v>
      </c>
      <c r="I778" s="62">
        <v>0.31619999999999998</v>
      </c>
      <c r="J778" s="64">
        <f t="shared" ref="J778:J780" si="231">K778*(1-$M$14)</f>
        <v>13.1556</v>
      </c>
      <c r="K778" s="74">
        <v>17.309999999999999</v>
      </c>
      <c r="L778" s="70">
        <f>ROUND(H778*J778,2)</f>
        <v>4.16</v>
      </c>
      <c r="O778" s="72"/>
    </row>
    <row r="779" spans="1:15">
      <c r="A779" s="73" t="s">
        <v>29</v>
      </c>
      <c r="B779" s="73" t="s">
        <v>33</v>
      </c>
      <c r="C779" s="73" t="s">
        <v>25</v>
      </c>
      <c r="D779" s="73" t="s">
        <v>34</v>
      </c>
      <c r="E779" s="296" t="s">
        <v>32</v>
      </c>
      <c r="F779" s="296"/>
      <c r="G779" s="73" t="s">
        <v>22</v>
      </c>
      <c r="H779" s="33">
        <f t="shared" si="230"/>
        <v>9.9599999999999994E-2</v>
      </c>
      <c r="I779" s="62">
        <v>9.9599999999999994E-2</v>
      </c>
      <c r="J779" s="64">
        <f t="shared" si="231"/>
        <v>10.5488</v>
      </c>
      <c r="K779" s="74">
        <v>13.88</v>
      </c>
      <c r="L779" s="70">
        <f>ROUND(H779*J779,2)</f>
        <v>1.05</v>
      </c>
      <c r="O779" s="72"/>
    </row>
    <row r="780" spans="1:15" ht="13.5" thickBot="1">
      <c r="A780" s="73" t="s">
        <v>21</v>
      </c>
      <c r="B780" s="73" t="s">
        <v>779</v>
      </c>
      <c r="C780" s="73" t="s">
        <v>25</v>
      </c>
      <c r="D780" s="73" t="s">
        <v>780</v>
      </c>
      <c r="E780" s="296" t="s">
        <v>90</v>
      </c>
      <c r="F780" s="296"/>
      <c r="G780" s="73" t="s">
        <v>20</v>
      </c>
      <c r="H780" s="33">
        <v>1</v>
      </c>
      <c r="I780" s="62">
        <v>1</v>
      </c>
      <c r="J780" s="33">
        <f t="shared" si="231"/>
        <v>40.462400000000002</v>
      </c>
      <c r="K780" s="74">
        <v>53.24</v>
      </c>
      <c r="L780" s="70">
        <f>ROUND(H780*J780,2)</f>
        <v>40.46</v>
      </c>
      <c r="O780" s="72"/>
    </row>
    <row r="781" spans="1:15" ht="13.5" thickTop="1">
      <c r="A781" s="32"/>
      <c r="B781" s="32"/>
      <c r="C781" s="32"/>
      <c r="D781" s="32"/>
      <c r="E781" s="32"/>
      <c r="F781" s="32"/>
      <c r="G781" s="32"/>
      <c r="H781" s="32"/>
      <c r="I781" s="59"/>
      <c r="J781" s="32"/>
      <c r="K781" s="59"/>
      <c r="L781" s="32"/>
      <c r="O781" s="72"/>
    </row>
    <row r="782" spans="1:15">
      <c r="A782" s="65" t="s">
        <v>784</v>
      </c>
      <c r="B782" s="65" t="s">
        <v>9</v>
      </c>
      <c r="C782" s="65" t="s">
        <v>10</v>
      </c>
      <c r="D782" s="65" t="s">
        <v>11</v>
      </c>
      <c r="E782" s="294" t="s">
        <v>12</v>
      </c>
      <c r="F782" s="294"/>
      <c r="G782" s="65" t="s">
        <v>13</v>
      </c>
      <c r="H782" s="65" t="s">
        <v>14</v>
      </c>
      <c r="I782" s="66" t="s">
        <v>14</v>
      </c>
      <c r="J782" s="65" t="s">
        <v>15</v>
      </c>
      <c r="K782" s="66" t="s">
        <v>15</v>
      </c>
      <c r="L782" s="65" t="s">
        <v>16</v>
      </c>
      <c r="O782" s="72"/>
    </row>
    <row r="783" spans="1:15">
      <c r="A783" s="67" t="s">
        <v>17</v>
      </c>
      <c r="B783" s="67" t="s">
        <v>785</v>
      </c>
      <c r="C783" s="67" t="s">
        <v>25</v>
      </c>
      <c r="D783" s="67" t="s">
        <v>786</v>
      </c>
      <c r="E783" s="295" t="s">
        <v>377</v>
      </c>
      <c r="F783" s="295"/>
      <c r="G783" s="67" t="s">
        <v>20</v>
      </c>
      <c r="H783" s="68">
        <v>1</v>
      </c>
      <c r="I783" s="69">
        <v>1</v>
      </c>
      <c r="J783" s="70">
        <f>SUM(L784:L786)</f>
        <v>58.55</v>
      </c>
      <c r="K783" s="71">
        <v>77.040000000000006</v>
      </c>
      <c r="L783" s="70">
        <f>ROUND(H783*J783,2)</f>
        <v>58.55</v>
      </c>
      <c r="O783" s="72"/>
    </row>
    <row r="784" spans="1:15">
      <c r="A784" s="73" t="s">
        <v>29</v>
      </c>
      <c r="B784" s="73" t="s">
        <v>38</v>
      </c>
      <c r="C784" s="73" t="s">
        <v>25</v>
      </c>
      <c r="D784" s="73" t="s">
        <v>39</v>
      </c>
      <c r="E784" s="296" t="s">
        <v>32</v>
      </c>
      <c r="F784" s="296"/>
      <c r="G784" s="73" t="s">
        <v>22</v>
      </c>
      <c r="H784" s="33">
        <f t="shared" ref="H784:H785" si="232">I784</f>
        <v>0.63200000000000001</v>
      </c>
      <c r="I784" s="62">
        <v>0.63200000000000001</v>
      </c>
      <c r="J784" s="64">
        <f t="shared" ref="J784:J786" si="233">K784*(1-$M$14)</f>
        <v>13.1556</v>
      </c>
      <c r="K784" s="74">
        <v>17.309999999999999</v>
      </c>
      <c r="L784" s="70">
        <f>ROUND(H784*J784,2)</f>
        <v>8.31</v>
      </c>
      <c r="O784" s="72"/>
    </row>
    <row r="785" spans="1:15">
      <c r="A785" s="73" t="s">
        <v>29</v>
      </c>
      <c r="B785" s="73" t="s">
        <v>33</v>
      </c>
      <c r="C785" s="73" t="s">
        <v>25</v>
      </c>
      <c r="D785" s="73" t="s">
        <v>34</v>
      </c>
      <c r="E785" s="296" t="s">
        <v>32</v>
      </c>
      <c r="F785" s="296"/>
      <c r="G785" s="73" t="s">
        <v>22</v>
      </c>
      <c r="H785" s="33">
        <f t="shared" si="232"/>
        <v>0.19919999999999999</v>
      </c>
      <c r="I785" s="62">
        <v>0.19919999999999999</v>
      </c>
      <c r="J785" s="64">
        <f t="shared" si="233"/>
        <v>10.5488</v>
      </c>
      <c r="K785" s="74">
        <v>13.88</v>
      </c>
      <c r="L785" s="70">
        <f>ROUND(H785*J785,2)</f>
        <v>2.1</v>
      </c>
      <c r="O785" s="72"/>
    </row>
    <row r="786" spans="1:15" ht="13.5" thickBot="1">
      <c r="A786" s="73" t="s">
        <v>21</v>
      </c>
      <c r="B786" s="73" t="s">
        <v>787</v>
      </c>
      <c r="C786" s="73" t="s">
        <v>25</v>
      </c>
      <c r="D786" s="73" t="s">
        <v>788</v>
      </c>
      <c r="E786" s="296" t="s">
        <v>90</v>
      </c>
      <c r="F786" s="296"/>
      <c r="G786" s="73" t="s">
        <v>20</v>
      </c>
      <c r="H786" s="33">
        <v>1</v>
      </c>
      <c r="I786" s="62">
        <v>1</v>
      </c>
      <c r="J786" s="33">
        <f t="shared" si="233"/>
        <v>48.138400000000004</v>
      </c>
      <c r="K786" s="74">
        <v>63.34</v>
      </c>
      <c r="L786" s="70">
        <f>ROUND(H786*J786,2)</f>
        <v>48.14</v>
      </c>
      <c r="O786" s="72"/>
    </row>
    <row r="787" spans="1:15" ht="13.5" thickTop="1">
      <c r="A787" s="32"/>
      <c r="B787" s="32"/>
      <c r="C787" s="32"/>
      <c r="D787" s="32"/>
      <c r="E787" s="32"/>
      <c r="F787" s="32"/>
      <c r="G787" s="32"/>
      <c r="H787" s="32"/>
      <c r="I787" s="59"/>
      <c r="J787" s="32"/>
      <c r="K787" s="59"/>
      <c r="L787" s="32"/>
      <c r="O787" s="72"/>
    </row>
    <row r="788" spans="1:15">
      <c r="A788" s="65" t="s">
        <v>789</v>
      </c>
      <c r="B788" s="65" t="s">
        <v>9</v>
      </c>
      <c r="C788" s="65" t="s">
        <v>10</v>
      </c>
      <c r="D788" s="65" t="s">
        <v>11</v>
      </c>
      <c r="E788" s="294" t="s">
        <v>12</v>
      </c>
      <c r="F788" s="294"/>
      <c r="G788" s="65" t="s">
        <v>13</v>
      </c>
      <c r="H788" s="65" t="s">
        <v>14</v>
      </c>
      <c r="I788" s="66" t="s">
        <v>14</v>
      </c>
      <c r="J788" s="65" t="s">
        <v>15</v>
      </c>
      <c r="K788" s="66" t="s">
        <v>15</v>
      </c>
      <c r="L788" s="65" t="s">
        <v>16</v>
      </c>
      <c r="O788" s="72"/>
    </row>
    <row r="789" spans="1:15" ht="25.5">
      <c r="A789" s="67" t="s">
        <v>17</v>
      </c>
      <c r="B789" s="67" t="s">
        <v>790</v>
      </c>
      <c r="C789" s="67" t="s">
        <v>25</v>
      </c>
      <c r="D789" s="67" t="s">
        <v>791</v>
      </c>
      <c r="E789" s="295" t="s">
        <v>377</v>
      </c>
      <c r="F789" s="295"/>
      <c r="G789" s="67" t="s">
        <v>20</v>
      </c>
      <c r="H789" s="68">
        <v>1</v>
      </c>
      <c r="I789" s="69">
        <v>1</v>
      </c>
      <c r="J789" s="70">
        <f>SUM(L790:L792)</f>
        <v>43.050000000000004</v>
      </c>
      <c r="K789" s="71">
        <v>56.65</v>
      </c>
      <c r="L789" s="70">
        <f>ROUND(H789*J789,2)</f>
        <v>43.05</v>
      </c>
      <c r="O789" s="72"/>
    </row>
    <row r="790" spans="1:15">
      <c r="A790" s="73" t="s">
        <v>29</v>
      </c>
      <c r="B790" s="73" t="s">
        <v>38</v>
      </c>
      <c r="C790" s="73" t="s">
        <v>25</v>
      </c>
      <c r="D790" s="73" t="s">
        <v>39</v>
      </c>
      <c r="E790" s="296" t="s">
        <v>32</v>
      </c>
      <c r="F790" s="296"/>
      <c r="G790" s="73" t="s">
        <v>22</v>
      </c>
      <c r="H790" s="33">
        <f t="shared" ref="H790:H791" si="234">I790</f>
        <v>0.316</v>
      </c>
      <c r="I790" s="62">
        <v>0.316</v>
      </c>
      <c r="J790" s="64">
        <f t="shared" ref="J790:J792" si="235">K790*(1-$M$14)</f>
        <v>13.1556</v>
      </c>
      <c r="K790" s="74">
        <v>17.309999999999999</v>
      </c>
      <c r="L790" s="70">
        <f>ROUND(H790*J790,2)</f>
        <v>4.16</v>
      </c>
      <c r="O790" s="72"/>
    </row>
    <row r="791" spans="1:15">
      <c r="A791" s="73" t="s">
        <v>29</v>
      </c>
      <c r="B791" s="73" t="s">
        <v>33</v>
      </c>
      <c r="C791" s="73" t="s">
        <v>25</v>
      </c>
      <c r="D791" s="73" t="s">
        <v>34</v>
      </c>
      <c r="E791" s="296" t="s">
        <v>32</v>
      </c>
      <c r="F791" s="296"/>
      <c r="G791" s="73" t="s">
        <v>22</v>
      </c>
      <c r="H791" s="33">
        <f t="shared" si="234"/>
        <v>9.9000000000000005E-2</v>
      </c>
      <c r="I791" s="62">
        <v>9.9000000000000005E-2</v>
      </c>
      <c r="J791" s="64">
        <f t="shared" si="235"/>
        <v>10.5488</v>
      </c>
      <c r="K791" s="74">
        <v>13.88</v>
      </c>
      <c r="L791" s="70">
        <f>ROUND(H791*J791,2)</f>
        <v>1.04</v>
      </c>
      <c r="O791" s="72"/>
    </row>
    <row r="792" spans="1:15" ht="26.25" thickBot="1">
      <c r="A792" s="73" t="s">
        <v>21</v>
      </c>
      <c r="B792" s="73" t="s">
        <v>792</v>
      </c>
      <c r="C792" s="73" t="s">
        <v>25</v>
      </c>
      <c r="D792" s="73" t="s">
        <v>793</v>
      </c>
      <c r="E792" s="296" t="s">
        <v>90</v>
      </c>
      <c r="F792" s="296"/>
      <c r="G792" s="73" t="s">
        <v>20</v>
      </c>
      <c r="H792" s="33">
        <v>1</v>
      </c>
      <c r="I792" s="62">
        <v>1</v>
      </c>
      <c r="J792" s="33">
        <f t="shared" si="235"/>
        <v>37.847999999999999</v>
      </c>
      <c r="K792" s="74">
        <v>49.8</v>
      </c>
      <c r="L792" s="70">
        <f>ROUND(H792*J792,2)</f>
        <v>37.85</v>
      </c>
      <c r="O792" s="72"/>
    </row>
    <row r="793" spans="1:15" ht="13.5" thickTop="1">
      <c r="A793" s="32"/>
      <c r="B793" s="32"/>
      <c r="C793" s="32"/>
      <c r="D793" s="32"/>
      <c r="E793" s="32"/>
      <c r="F793" s="32"/>
      <c r="G793" s="32"/>
      <c r="H793" s="32"/>
      <c r="I793" s="59"/>
      <c r="J793" s="32"/>
      <c r="K793" s="59"/>
      <c r="L793" s="32"/>
      <c r="O793" s="72"/>
    </row>
    <row r="794" spans="1:15">
      <c r="A794" s="65" t="s">
        <v>794</v>
      </c>
      <c r="B794" s="65" t="s">
        <v>9</v>
      </c>
      <c r="C794" s="65" t="s">
        <v>10</v>
      </c>
      <c r="D794" s="65" t="s">
        <v>11</v>
      </c>
      <c r="E794" s="294" t="s">
        <v>12</v>
      </c>
      <c r="F794" s="294"/>
      <c r="G794" s="65" t="s">
        <v>13</v>
      </c>
      <c r="H794" s="65" t="s">
        <v>14</v>
      </c>
      <c r="I794" s="66" t="s">
        <v>14</v>
      </c>
      <c r="J794" s="65" t="s">
        <v>15</v>
      </c>
      <c r="K794" s="66" t="s">
        <v>15</v>
      </c>
      <c r="L794" s="65" t="s">
        <v>16</v>
      </c>
      <c r="O794" s="72"/>
    </row>
    <row r="795" spans="1:15" ht="25.5">
      <c r="A795" s="67" t="s">
        <v>17</v>
      </c>
      <c r="B795" s="67" t="s">
        <v>795</v>
      </c>
      <c r="C795" s="67" t="s">
        <v>25</v>
      </c>
      <c r="D795" s="67" t="s">
        <v>796</v>
      </c>
      <c r="E795" s="295" t="s">
        <v>377</v>
      </c>
      <c r="F795" s="295"/>
      <c r="G795" s="67" t="s">
        <v>20</v>
      </c>
      <c r="H795" s="68">
        <v>1</v>
      </c>
      <c r="I795" s="69">
        <v>1</v>
      </c>
      <c r="J795" s="70">
        <f>SUM(L796:L802)</f>
        <v>430.05</v>
      </c>
      <c r="K795" s="71">
        <v>565.86</v>
      </c>
      <c r="L795" s="70">
        <f t="shared" ref="L795:L802" si="236">ROUND(H795*J795,2)</f>
        <v>430.05</v>
      </c>
      <c r="O795" s="72"/>
    </row>
    <row r="796" spans="1:15">
      <c r="A796" s="73" t="s">
        <v>29</v>
      </c>
      <c r="B796" s="73" t="s">
        <v>38</v>
      </c>
      <c r="C796" s="73" t="s">
        <v>25</v>
      </c>
      <c r="D796" s="73" t="s">
        <v>39</v>
      </c>
      <c r="E796" s="296" t="s">
        <v>32</v>
      </c>
      <c r="F796" s="296"/>
      <c r="G796" s="73" t="s">
        <v>22</v>
      </c>
      <c r="H796" s="33">
        <f t="shared" ref="H796:H797" si="237">I796</f>
        <v>1.0089999999999999</v>
      </c>
      <c r="I796" s="62">
        <v>1.0089999999999999</v>
      </c>
      <c r="J796" s="64">
        <f t="shared" ref="J796:J802" si="238">K796*(1-$M$14)</f>
        <v>13.1556</v>
      </c>
      <c r="K796" s="74">
        <v>17.309999999999999</v>
      </c>
      <c r="L796" s="70">
        <f t="shared" si="236"/>
        <v>13.27</v>
      </c>
      <c r="O796" s="72"/>
    </row>
    <row r="797" spans="1:15">
      <c r="A797" s="73" t="s">
        <v>29</v>
      </c>
      <c r="B797" s="73" t="s">
        <v>33</v>
      </c>
      <c r="C797" s="73" t="s">
        <v>25</v>
      </c>
      <c r="D797" s="73" t="s">
        <v>34</v>
      </c>
      <c r="E797" s="296" t="s">
        <v>32</v>
      </c>
      <c r="F797" s="296"/>
      <c r="G797" s="73" t="s">
        <v>22</v>
      </c>
      <c r="H797" s="33">
        <f t="shared" si="237"/>
        <v>0.31790000000000002</v>
      </c>
      <c r="I797" s="62">
        <v>0.31790000000000002</v>
      </c>
      <c r="J797" s="64">
        <f t="shared" si="238"/>
        <v>10.5488</v>
      </c>
      <c r="K797" s="74">
        <v>13.88</v>
      </c>
      <c r="L797" s="70">
        <f t="shared" si="236"/>
        <v>3.35</v>
      </c>
      <c r="O797" s="72"/>
    </row>
    <row r="798" spans="1:15" ht="25.5">
      <c r="A798" s="73" t="s">
        <v>21</v>
      </c>
      <c r="B798" s="73" t="s">
        <v>797</v>
      </c>
      <c r="C798" s="73" t="s">
        <v>25</v>
      </c>
      <c r="D798" s="73" t="s">
        <v>798</v>
      </c>
      <c r="E798" s="296" t="s">
        <v>90</v>
      </c>
      <c r="F798" s="296"/>
      <c r="G798" s="73" t="s">
        <v>20</v>
      </c>
      <c r="H798" s="33">
        <v>1</v>
      </c>
      <c r="I798" s="62">
        <v>1</v>
      </c>
      <c r="J798" s="33">
        <f t="shared" si="238"/>
        <v>5.3048000000000002</v>
      </c>
      <c r="K798" s="74">
        <v>6.98</v>
      </c>
      <c r="L798" s="70">
        <f t="shared" si="236"/>
        <v>5.3</v>
      </c>
      <c r="O798" s="72"/>
    </row>
    <row r="799" spans="1:15">
      <c r="A799" s="73" t="s">
        <v>21</v>
      </c>
      <c r="B799" s="73" t="s">
        <v>656</v>
      </c>
      <c r="C799" s="73" t="s">
        <v>25</v>
      </c>
      <c r="D799" s="73" t="s">
        <v>657</v>
      </c>
      <c r="E799" s="296" t="s">
        <v>90</v>
      </c>
      <c r="F799" s="296"/>
      <c r="G799" s="73" t="s">
        <v>20</v>
      </c>
      <c r="H799" s="33">
        <v>3.6499999999999998E-2</v>
      </c>
      <c r="I799" s="62">
        <v>3.6499999999999998E-2</v>
      </c>
      <c r="J799" s="33">
        <f t="shared" si="238"/>
        <v>2.7360000000000002</v>
      </c>
      <c r="K799" s="74">
        <v>3.6</v>
      </c>
      <c r="L799" s="70">
        <f t="shared" si="236"/>
        <v>0.1</v>
      </c>
      <c r="O799" s="72"/>
    </row>
    <row r="800" spans="1:15">
      <c r="A800" s="73" t="s">
        <v>21</v>
      </c>
      <c r="B800" s="73" t="s">
        <v>799</v>
      </c>
      <c r="C800" s="73" t="s">
        <v>25</v>
      </c>
      <c r="D800" s="73" t="s">
        <v>800</v>
      </c>
      <c r="E800" s="296" t="s">
        <v>90</v>
      </c>
      <c r="F800" s="296"/>
      <c r="G800" s="73" t="s">
        <v>20</v>
      </c>
      <c r="H800" s="33">
        <v>1</v>
      </c>
      <c r="I800" s="62">
        <v>1</v>
      </c>
      <c r="J800" s="33">
        <f t="shared" si="238"/>
        <v>243.2</v>
      </c>
      <c r="K800" s="74">
        <v>320</v>
      </c>
      <c r="L800" s="70">
        <f t="shared" si="236"/>
        <v>243.2</v>
      </c>
      <c r="O800" s="72"/>
    </row>
    <row r="801" spans="1:15" ht="25.5">
      <c r="A801" s="73" t="s">
        <v>21</v>
      </c>
      <c r="B801" s="73" t="s">
        <v>801</v>
      </c>
      <c r="C801" s="73" t="s">
        <v>25</v>
      </c>
      <c r="D801" s="73" t="s">
        <v>802</v>
      </c>
      <c r="E801" s="296" t="s">
        <v>90</v>
      </c>
      <c r="F801" s="296"/>
      <c r="G801" s="73" t="s">
        <v>20</v>
      </c>
      <c r="H801" s="33">
        <v>2</v>
      </c>
      <c r="I801" s="62">
        <v>2</v>
      </c>
      <c r="J801" s="33">
        <f t="shared" si="238"/>
        <v>7.6075999999999997</v>
      </c>
      <c r="K801" s="74">
        <v>10.01</v>
      </c>
      <c r="L801" s="70">
        <f t="shared" si="236"/>
        <v>15.22</v>
      </c>
      <c r="O801" s="72"/>
    </row>
    <row r="802" spans="1:15" ht="26.25" thickBot="1">
      <c r="A802" s="73" t="s">
        <v>21</v>
      </c>
      <c r="B802" s="73" t="s">
        <v>803</v>
      </c>
      <c r="C802" s="73" t="s">
        <v>25</v>
      </c>
      <c r="D802" s="73" t="s">
        <v>804</v>
      </c>
      <c r="E802" s="296" t="s">
        <v>90</v>
      </c>
      <c r="F802" s="296"/>
      <c r="G802" s="73" t="s">
        <v>20</v>
      </c>
      <c r="H802" s="33">
        <v>1</v>
      </c>
      <c r="I802" s="62">
        <v>1</v>
      </c>
      <c r="J802" s="33">
        <f t="shared" si="238"/>
        <v>149.61360000000002</v>
      </c>
      <c r="K802" s="74">
        <v>196.86</v>
      </c>
      <c r="L802" s="70">
        <f t="shared" si="236"/>
        <v>149.61000000000001</v>
      </c>
      <c r="O802" s="72"/>
    </row>
    <row r="803" spans="1:15" ht="13.5" thickTop="1">
      <c r="A803" s="32"/>
      <c r="B803" s="32"/>
      <c r="C803" s="32"/>
      <c r="D803" s="32"/>
      <c r="E803" s="32"/>
      <c r="F803" s="32"/>
      <c r="G803" s="32"/>
      <c r="H803" s="32"/>
      <c r="I803" s="59"/>
      <c r="J803" s="32"/>
      <c r="K803" s="59"/>
      <c r="L803" s="32"/>
      <c r="O803" s="72"/>
    </row>
    <row r="804" spans="1:15">
      <c r="A804" s="65" t="s">
        <v>805</v>
      </c>
      <c r="B804" s="65" t="s">
        <v>9</v>
      </c>
      <c r="C804" s="65" t="s">
        <v>10</v>
      </c>
      <c r="D804" s="65" t="s">
        <v>11</v>
      </c>
      <c r="E804" s="294" t="s">
        <v>12</v>
      </c>
      <c r="F804" s="294"/>
      <c r="G804" s="65" t="s">
        <v>13</v>
      </c>
      <c r="H804" s="65" t="s">
        <v>14</v>
      </c>
      <c r="I804" s="66" t="s">
        <v>14</v>
      </c>
      <c r="J804" s="65" t="s">
        <v>15</v>
      </c>
      <c r="K804" s="66" t="s">
        <v>15</v>
      </c>
      <c r="L804" s="65" t="s">
        <v>16</v>
      </c>
      <c r="O804" s="72"/>
    </row>
    <row r="805" spans="1:15" ht="25.5">
      <c r="A805" s="67" t="s">
        <v>17</v>
      </c>
      <c r="B805" s="67" t="s">
        <v>806</v>
      </c>
      <c r="C805" s="67" t="s">
        <v>25</v>
      </c>
      <c r="D805" s="67" t="s">
        <v>807</v>
      </c>
      <c r="E805" s="295" t="s">
        <v>377</v>
      </c>
      <c r="F805" s="295"/>
      <c r="G805" s="67" t="s">
        <v>20</v>
      </c>
      <c r="H805" s="68">
        <v>1</v>
      </c>
      <c r="I805" s="69">
        <v>1</v>
      </c>
      <c r="J805" s="70">
        <f>SUM(L806:L810)</f>
        <v>336.65999999999997</v>
      </c>
      <c r="K805" s="71">
        <v>442.97</v>
      </c>
      <c r="L805" s="70">
        <f t="shared" ref="L805:L810" si="239">ROUND(H805*J805,2)</f>
        <v>336.66</v>
      </c>
      <c r="O805" s="72"/>
    </row>
    <row r="806" spans="1:15">
      <c r="A806" s="73" t="s">
        <v>29</v>
      </c>
      <c r="B806" s="73" t="s">
        <v>38</v>
      </c>
      <c r="C806" s="73" t="s">
        <v>25</v>
      </c>
      <c r="D806" s="73" t="s">
        <v>39</v>
      </c>
      <c r="E806" s="296" t="s">
        <v>32</v>
      </c>
      <c r="F806" s="296"/>
      <c r="G806" s="73" t="s">
        <v>22</v>
      </c>
      <c r="H806" s="33">
        <f t="shared" ref="H806:H807" si="240">I806</f>
        <v>0.82199999999999995</v>
      </c>
      <c r="I806" s="62">
        <v>0.82199999999999995</v>
      </c>
      <c r="J806" s="64">
        <f t="shared" ref="J806:J810" si="241">K806*(1-$M$14)</f>
        <v>13.1556</v>
      </c>
      <c r="K806" s="74">
        <v>17.309999999999999</v>
      </c>
      <c r="L806" s="70">
        <f t="shared" si="239"/>
        <v>10.81</v>
      </c>
      <c r="O806" s="72"/>
    </row>
    <row r="807" spans="1:15">
      <c r="A807" s="73" t="s">
        <v>29</v>
      </c>
      <c r="B807" s="73" t="s">
        <v>33</v>
      </c>
      <c r="C807" s="73" t="s">
        <v>25</v>
      </c>
      <c r="D807" s="73" t="s">
        <v>34</v>
      </c>
      <c r="E807" s="296" t="s">
        <v>32</v>
      </c>
      <c r="F807" s="296"/>
      <c r="G807" s="73" t="s">
        <v>22</v>
      </c>
      <c r="H807" s="33">
        <f t="shared" si="240"/>
        <v>0.34399999999999997</v>
      </c>
      <c r="I807" s="62">
        <v>0.34399999999999997</v>
      </c>
      <c r="J807" s="64">
        <f t="shared" si="241"/>
        <v>10.5488</v>
      </c>
      <c r="K807" s="74">
        <v>13.88</v>
      </c>
      <c r="L807" s="70">
        <f t="shared" si="239"/>
        <v>3.63</v>
      </c>
      <c r="O807" s="72"/>
    </row>
    <row r="808" spans="1:15" ht="25.5">
      <c r="A808" s="73" t="s">
        <v>21</v>
      </c>
      <c r="B808" s="73" t="s">
        <v>801</v>
      </c>
      <c r="C808" s="73" t="s">
        <v>25</v>
      </c>
      <c r="D808" s="73" t="s">
        <v>802</v>
      </c>
      <c r="E808" s="296" t="s">
        <v>90</v>
      </c>
      <c r="F808" s="296"/>
      <c r="G808" s="73" t="s">
        <v>20</v>
      </c>
      <c r="H808" s="33">
        <v>4</v>
      </c>
      <c r="I808" s="62">
        <v>4</v>
      </c>
      <c r="J808" s="33">
        <f t="shared" si="241"/>
        <v>7.6075999999999997</v>
      </c>
      <c r="K808" s="74">
        <v>10.01</v>
      </c>
      <c r="L808" s="70">
        <f t="shared" si="239"/>
        <v>30.43</v>
      </c>
      <c r="O808" s="72"/>
    </row>
    <row r="809" spans="1:15">
      <c r="A809" s="73" t="s">
        <v>21</v>
      </c>
      <c r="B809" s="73" t="s">
        <v>772</v>
      </c>
      <c r="C809" s="73" t="s">
        <v>25</v>
      </c>
      <c r="D809" s="73" t="s">
        <v>773</v>
      </c>
      <c r="E809" s="296" t="s">
        <v>90</v>
      </c>
      <c r="F809" s="296"/>
      <c r="G809" s="73" t="s">
        <v>92</v>
      </c>
      <c r="H809" s="33">
        <v>3.9E-2</v>
      </c>
      <c r="I809" s="62">
        <v>3.9E-2</v>
      </c>
      <c r="J809" s="33">
        <f t="shared" si="241"/>
        <v>53.572399999999995</v>
      </c>
      <c r="K809" s="74">
        <v>70.489999999999995</v>
      </c>
      <c r="L809" s="70">
        <f t="shared" si="239"/>
        <v>2.09</v>
      </c>
      <c r="O809" s="72"/>
    </row>
    <row r="810" spans="1:15" ht="13.5" thickBot="1">
      <c r="A810" s="73" t="s">
        <v>21</v>
      </c>
      <c r="B810" s="73" t="s">
        <v>808</v>
      </c>
      <c r="C810" s="73" t="s">
        <v>25</v>
      </c>
      <c r="D810" s="73" t="s">
        <v>809</v>
      </c>
      <c r="E810" s="296" t="s">
        <v>90</v>
      </c>
      <c r="F810" s="296"/>
      <c r="G810" s="73" t="s">
        <v>20</v>
      </c>
      <c r="H810" s="33">
        <v>1</v>
      </c>
      <c r="I810" s="62">
        <v>1</v>
      </c>
      <c r="J810" s="33">
        <f t="shared" si="241"/>
        <v>289.6968</v>
      </c>
      <c r="K810" s="74">
        <v>381.18</v>
      </c>
      <c r="L810" s="70">
        <f t="shared" si="239"/>
        <v>289.7</v>
      </c>
      <c r="O810" s="72"/>
    </row>
    <row r="811" spans="1:15" ht="13.5" thickTop="1">
      <c r="A811" s="32"/>
      <c r="B811" s="32"/>
      <c r="C811" s="32"/>
      <c r="D811" s="32"/>
      <c r="E811" s="32"/>
      <c r="F811" s="32"/>
      <c r="G811" s="32"/>
      <c r="H811" s="32"/>
      <c r="I811" s="59"/>
      <c r="J811" s="32"/>
      <c r="K811" s="59"/>
      <c r="L811" s="32"/>
      <c r="O811" s="72"/>
    </row>
    <row r="812" spans="1:15">
      <c r="A812" s="65" t="s">
        <v>810</v>
      </c>
      <c r="B812" s="65" t="s">
        <v>9</v>
      </c>
      <c r="C812" s="65" t="s">
        <v>10</v>
      </c>
      <c r="D812" s="65" t="s">
        <v>11</v>
      </c>
      <c r="E812" s="294" t="s">
        <v>12</v>
      </c>
      <c r="F812" s="294"/>
      <c r="G812" s="65" t="s">
        <v>13</v>
      </c>
      <c r="H812" s="65" t="s">
        <v>14</v>
      </c>
      <c r="I812" s="66" t="s">
        <v>14</v>
      </c>
      <c r="J812" s="65" t="s">
        <v>15</v>
      </c>
      <c r="K812" s="66" t="s">
        <v>15</v>
      </c>
      <c r="L812" s="65" t="s">
        <v>16</v>
      </c>
      <c r="O812" s="72"/>
    </row>
    <row r="813" spans="1:15" ht="25.5">
      <c r="A813" s="67" t="s">
        <v>17</v>
      </c>
      <c r="B813" s="67" t="s">
        <v>811</v>
      </c>
      <c r="C813" s="67" t="s">
        <v>25</v>
      </c>
      <c r="D813" s="67" t="s">
        <v>812</v>
      </c>
      <c r="E813" s="295" t="s">
        <v>377</v>
      </c>
      <c r="F813" s="295"/>
      <c r="G813" s="67" t="s">
        <v>20</v>
      </c>
      <c r="H813" s="68">
        <v>1</v>
      </c>
      <c r="I813" s="69">
        <v>1</v>
      </c>
      <c r="J813" s="70">
        <f>SUM(L814:L817)</f>
        <v>79.69</v>
      </c>
      <c r="K813" s="71">
        <v>104.85</v>
      </c>
      <c r="L813" s="70">
        <f>ROUND(H813*J813,2)</f>
        <v>79.69</v>
      </c>
      <c r="O813" s="72"/>
    </row>
    <row r="814" spans="1:15">
      <c r="A814" s="73" t="s">
        <v>29</v>
      </c>
      <c r="B814" s="73" t="s">
        <v>38</v>
      </c>
      <c r="C814" s="73" t="s">
        <v>25</v>
      </c>
      <c r="D814" s="73" t="s">
        <v>39</v>
      </c>
      <c r="E814" s="296" t="s">
        <v>32</v>
      </c>
      <c r="F814" s="296"/>
      <c r="G814" s="73" t="s">
        <v>22</v>
      </c>
      <c r="H814" s="33">
        <f t="shared" ref="H814:H815" si="242">I814</f>
        <v>9.6000000000000002E-2</v>
      </c>
      <c r="I814" s="62">
        <v>9.6000000000000002E-2</v>
      </c>
      <c r="J814" s="64">
        <f t="shared" ref="J814:J817" si="243">K814*(1-$M$14)</f>
        <v>13.1556</v>
      </c>
      <c r="K814" s="74">
        <v>17.309999999999999</v>
      </c>
      <c r="L814" s="70">
        <f>ROUND(H814*J814,2)</f>
        <v>1.26</v>
      </c>
      <c r="O814" s="72"/>
    </row>
    <row r="815" spans="1:15">
      <c r="A815" s="73" t="s">
        <v>29</v>
      </c>
      <c r="B815" s="73" t="s">
        <v>33</v>
      </c>
      <c r="C815" s="73" t="s">
        <v>25</v>
      </c>
      <c r="D815" s="73" t="s">
        <v>34</v>
      </c>
      <c r="E815" s="296" t="s">
        <v>32</v>
      </c>
      <c r="F815" s="296"/>
      <c r="G815" s="73" t="s">
        <v>22</v>
      </c>
      <c r="H815" s="33">
        <f t="shared" si="242"/>
        <v>3.0300000000000001E-2</v>
      </c>
      <c r="I815" s="62">
        <v>3.0300000000000001E-2</v>
      </c>
      <c r="J815" s="64">
        <f t="shared" si="243"/>
        <v>10.5488</v>
      </c>
      <c r="K815" s="74">
        <v>13.88</v>
      </c>
      <c r="L815" s="70">
        <f>ROUND(H815*J815,2)</f>
        <v>0.32</v>
      </c>
      <c r="O815" s="72"/>
    </row>
    <row r="816" spans="1:15">
      <c r="A816" s="73" t="s">
        <v>21</v>
      </c>
      <c r="B816" s="73" t="s">
        <v>656</v>
      </c>
      <c r="C816" s="73" t="s">
        <v>25</v>
      </c>
      <c r="D816" s="73" t="s">
        <v>657</v>
      </c>
      <c r="E816" s="296" t="s">
        <v>90</v>
      </c>
      <c r="F816" s="296"/>
      <c r="G816" s="73" t="s">
        <v>20</v>
      </c>
      <c r="H816" s="33">
        <v>2.1000000000000001E-2</v>
      </c>
      <c r="I816" s="62">
        <v>2.1000000000000001E-2</v>
      </c>
      <c r="J816" s="33">
        <f t="shared" si="243"/>
        <v>2.7360000000000002</v>
      </c>
      <c r="K816" s="74">
        <v>3.6</v>
      </c>
      <c r="L816" s="70">
        <f>ROUND(H816*J816,2)</f>
        <v>0.06</v>
      </c>
      <c r="O816" s="72"/>
    </row>
    <row r="817" spans="1:15" ht="13.5" thickBot="1">
      <c r="A817" s="73" t="s">
        <v>21</v>
      </c>
      <c r="B817" s="73" t="s">
        <v>813</v>
      </c>
      <c r="C817" s="73" t="s">
        <v>25</v>
      </c>
      <c r="D817" s="73" t="s">
        <v>814</v>
      </c>
      <c r="E817" s="296" t="s">
        <v>90</v>
      </c>
      <c r="F817" s="296"/>
      <c r="G817" s="73" t="s">
        <v>20</v>
      </c>
      <c r="H817" s="33">
        <v>1</v>
      </c>
      <c r="I817" s="62">
        <v>1</v>
      </c>
      <c r="J817" s="33">
        <f t="shared" si="243"/>
        <v>78.052000000000007</v>
      </c>
      <c r="K817" s="74">
        <v>102.7</v>
      </c>
      <c r="L817" s="70">
        <f>ROUND(H817*J817,2)</f>
        <v>78.05</v>
      </c>
      <c r="O817" s="72"/>
    </row>
    <row r="818" spans="1:15" ht="13.5" thickTop="1">
      <c r="A818" s="32"/>
      <c r="B818" s="32"/>
      <c r="C818" s="32"/>
      <c r="D818" s="32"/>
      <c r="E818" s="32"/>
      <c r="F818" s="32"/>
      <c r="G818" s="32"/>
      <c r="H818" s="32"/>
      <c r="I818" s="59"/>
      <c r="J818" s="32"/>
      <c r="K818" s="59"/>
      <c r="L818" s="32"/>
      <c r="O818" s="72"/>
    </row>
    <row r="819" spans="1:15">
      <c r="A819" s="65" t="s">
        <v>815</v>
      </c>
      <c r="B819" s="65" t="s">
        <v>9</v>
      </c>
      <c r="C819" s="65" t="s">
        <v>10</v>
      </c>
      <c r="D819" s="65" t="s">
        <v>11</v>
      </c>
      <c r="E819" s="294" t="s">
        <v>12</v>
      </c>
      <c r="F819" s="294"/>
      <c r="G819" s="65" t="s">
        <v>13</v>
      </c>
      <c r="H819" s="65" t="s">
        <v>14</v>
      </c>
      <c r="I819" s="66" t="s">
        <v>14</v>
      </c>
      <c r="J819" s="65" t="s">
        <v>15</v>
      </c>
      <c r="K819" s="66" t="s">
        <v>15</v>
      </c>
      <c r="L819" s="65" t="s">
        <v>16</v>
      </c>
      <c r="O819" s="72"/>
    </row>
    <row r="820" spans="1:15">
      <c r="A820" s="67" t="s">
        <v>17</v>
      </c>
      <c r="B820" s="67" t="s">
        <v>816</v>
      </c>
      <c r="C820" s="67" t="s">
        <v>25</v>
      </c>
      <c r="D820" s="67" t="s">
        <v>817</v>
      </c>
      <c r="E820" s="295" t="s">
        <v>377</v>
      </c>
      <c r="F820" s="295"/>
      <c r="G820" s="67" t="s">
        <v>20</v>
      </c>
      <c r="H820" s="68">
        <v>1</v>
      </c>
      <c r="I820" s="69">
        <v>1</v>
      </c>
      <c r="J820" s="70">
        <f>SUM(L821:L823)</f>
        <v>27.61</v>
      </c>
      <c r="K820" s="71">
        <v>36.33</v>
      </c>
      <c r="L820" s="70">
        <f>ROUND(H820*J820,2)</f>
        <v>27.61</v>
      </c>
      <c r="O820" s="72"/>
    </row>
    <row r="821" spans="1:15">
      <c r="A821" s="73" t="s">
        <v>29</v>
      </c>
      <c r="B821" s="73" t="s">
        <v>38</v>
      </c>
      <c r="C821" s="73" t="s">
        <v>25</v>
      </c>
      <c r="D821" s="73" t="s">
        <v>39</v>
      </c>
      <c r="E821" s="296" t="s">
        <v>32</v>
      </c>
      <c r="F821" s="296"/>
      <c r="G821" s="73" t="s">
        <v>22</v>
      </c>
      <c r="H821" s="33">
        <f t="shared" ref="H821:H822" si="244">I821</f>
        <v>0.153</v>
      </c>
      <c r="I821" s="62">
        <v>0.153</v>
      </c>
      <c r="J821" s="64">
        <f t="shared" ref="J821:J823" si="245">K821*(1-$M$14)</f>
        <v>13.1556</v>
      </c>
      <c r="K821" s="74">
        <v>17.309999999999999</v>
      </c>
      <c r="L821" s="70">
        <f>ROUND(H821*J821,2)</f>
        <v>2.0099999999999998</v>
      </c>
      <c r="O821" s="72"/>
    </row>
    <row r="822" spans="1:15">
      <c r="A822" s="73" t="s">
        <v>29</v>
      </c>
      <c r="B822" s="73" t="s">
        <v>33</v>
      </c>
      <c r="C822" s="73" t="s">
        <v>25</v>
      </c>
      <c r="D822" s="73" t="s">
        <v>34</v>
      </c>
      <c r="E822" s="296" t="s">
        <v>32</v>
      </c>
      <c r="F822" s="296"/>
      <c r="G822" s="73" t="s">
        <v>22</v>
      </c>
      <c r="H822" s="33">
        <f t="shared" si="244"/>
        <v>4.8399999999999999E-2</v>
      </c>
      <c r="I822" s="62">
        <v>4.8399999999999999E-2</v>
      </c>
      <c r="J822" s="64">
        <f t="shared" si="245"/>
        <v>10.5488</v>
      </c>
      <c r="K822" s="74">
        <v>13.88</v>
      </c>
      <c r="L822" s="70">
        <f>ROUND(H822*J822,2)</f>
        <v>0.51</v>
      </c>
      <c r="O822" s="72"/>
    </row>
    <row r="823" spans="1:15" ht="13.5" thickBot="1">
      <c r="A823" s="73" t="s">
        <v>21</v>
      </c>
      <c r="B823" s="73" t="s">
        <v>818</v>
      </c>
      <c r="C823" s="73" t="s">
        <v>25</v>
      </c>
      <c r="D823" s="73" t="s">
        <v>819</v>
      </c>
      <c r="E823" s="296" t="s">
        <v>90</v>
      </c>
      <c r="F823" s="296"/>
      <c r="G823" s="73" t="s">
        <v>20</v>
      </c>
      <c r="H823" s="33">
        <v>1</v>
      </c>
      <c r="I823" s="62">
        <v>1</v>
      </c>
      <c r="J823" s="33">
        <f t="shared" si="245"/>
        <v>25.087599999999998</v>
      </c>
      <c r="K823" s="74">
        <v>33.01</v>
      </c>
      <c r="L823" s="70">
        <f>ROUND(H823*J823,2)</f>
        <v>25.09</v>
      </c>
      <c r="O823" s="72"/>
    </row>
    <row r="824" spans="1:15" ht="13.5" thickTop="1">
      <c r="A824" s="32"/>
      <c r="B824" s="32"/>
      <c r="C824" s="32"/>
      <c r="D824" s="32"/>
      <c r="E824" s="32"/>
      <c r="F824" s="32"/>
      <c r="G824" s="32"/>
      <c r="H824" s="32"/>
      <c r="I824" s="59"/>
      <c r="J824" s="32"/>
      <c r="K824" s="59"/>
      <c r="L824" s="32"/>
      <c r="O824" s="72"/>
    </row>
    <row r="825" spans="1:15">
      <c r="A825" s="65" t="s">
        <v>826</v>
      </c>
      <c r="B825" s="65" t="s">
        <v>9</v>
      </c>
      <c r="C825" s="65" t="s">
        <v>10</v>
      </c>
      <c r="D825" s="65" t="s">
        <v>11</v>
      </c>
      <c r="E825" s="294" t="s">
        <v>12</v>
      </c>
      <c r="F825" s="294"/>
      <c r="G825" s="65" t="s">
        <v>13</v>
      </c>
      <c r="H825" s="65" t="s">
        <v>14</v>
      </c>
      <c r="I825" s="66" t="s">
        <v>14</v>
      </c>
      <c r="J825" s="65" t="s">
        <v>15</v>
      </c>
      <c r="K825" s="66" t="s">
        <v>15</v>
      </c>
      <c r="L825" s="65" t="s">
        <v>16</v>
      </c>
      <c r="O825" s="72"/>
    </row>
    <row r="826" spans="1:15">
      <c r="A826" s="67" t="s">
        <v>17</v>
      </c>
      <c r="B826" s="67" t="s">
        <v>827</v>
      </c>
      <c r="C826" s="67" t="s">
        <v>25</v>
      </c>
      <c r="D826" s="67" t="s">
        <v>828</v>
      </c>
      <c r="E826" s="295" t="s">
        <v>753</v>
      </c>
      <c r="F826" s="295"/>
      <c r="G826" s="67" t="s">
        <v>41</v>
      </c>
      <c r="H826" s="68">
        <v>1</v>
      </c>
      <c r="I826" s="69">
        <v>1</v>
      </c>
      <c r="J826" s="70">
        <f>SUM(L827:L830)</f>
        <v>8.48</v>
      </c>
      <c r="K826" s="71">
        <v>11.16</v>
      </c>
      <c r="L826" s="70">
        <f>ROUND(H826*J826,2)</f>
        <v>8.48</v>
      </c>
      <c r="O826" s="72"/>
    </row>
    <row r="827" spans="1:15">
      <c r="A827" s="73" t="s">
        <v>29</v>
      </c>
      <c r="B827" s="73" t="s">
        <v>33</v>
      </c>
      <c r="C827" s="73" t="s">
        <v>25</v>
      </c>
      <c r="D827" s="73" t="s">
        <v>34</v>
      </c>
      <c r="E827" s="296" t="s">
        <v>32</v>
      </c>
      <c r="F827" s="296"/>
      <c r="G827" s="73" t="s">
        <v>22</v>
      </c>
      <c r="H827" s="33">
        <f t="shared" ref="H827:H828" si="246">I827</f>
        <v>0.112</v>
      </c>
      <c r="I827" s="62">
        <v>0.112</v>
      </c>
      <c r="J827" s="64">
        <f t="shared" ref="J827:J830" si="247">K827*(1-$M$14)</f>
        <v>10.5488</v>
      </c>
      <c r="K827" s="74">
        <v>13.88</v>
      </c>
      <c r="L827" s="70">
        <f>ROUND(H827*J827,2)</f>
        <v>1.18</v>
      </c>
      <c r="O827" s="72"/>
    </row>
    <row r="828" spans="1:15">
      <c r="A828" s="73" t="s">
        <v>29</v>
      </c>
      <c r="B828" s="73" t="s">
        <v>754</v>
      </c>
      <c r="C828" s="73" t="s">
        <v>25</v>
      </c>
      <c r="D828" s="73" t="s">
        <v>755</v>
      </c>
      <c r="E828" s="296" t="s">
        <v>32</v>
      </c>
      <c r="F828" s="296"/>
      <c r="G828" s="73" t="s">
        <v>22</v>
      </c>
      <c r="H828" s="33">
        <f t="shared" si="246"/>
        <v>0.312</v>
      </c>
      <c r="I828" s="62">
        <v>0.312</v>
      </c>
      <c r="J828" s="64">
        <f t="shared" si="247"/>
        <v>14.288</v>
      </c>
      <c r="K828" s="74">
        <v>18.8</v>
      </c>
      <c r="L828" s="70">
        <f>ROUND(H828*J828,2)</f>
        <v>4.46</v>
      </c>
      <c r="O828" s="72"/>
    </row>
    <row r="829" spans="1:15">
      <c r="A829" s="73" t="s">
        <v>21</v>
      </c>
      <c r="B829" s="73" t="s">
        <v>829</v>
      </c>
      <c r="C829" s="73" t="s">
        <v>25</v>
      </c>
      <c r="D829" s="73" t="s">
        <v>830</v>
      </c>
      <c r="E829" s="296" t="s">
        <v>90</v>
      </c>
      <c r="F829" s="296"/>
      <c r="G829" s="73" t="s">
        <v>831</v>
      </c>
      <c r="H829" s="33">
        <v>0.2445</v>
      </c>
      <c r="I829" s="62">
        <v>0.2445</v>
      </c>
      <c r="J829" s="33">
        <f t="shared" si="247"/>
        <v>11.4</v>
      </c>
      <c r="K829" s="74">
        <v>15</v>
      </c>
      <c r="L829" s="70">
        <f>ROUND(H829*J829,2)</f>
        <v>2.79</v>
      </c>
      <c r="O829" s="72"/>
    </row>
    <row r="830" spans="1:15" ht="13.5" thickBot="1">
      <c r="A830" s="73" t="s">
        <v>21</v>
      </c>
      <c r="B830" s="73" t="s">
        <v>832</v>
      </c>
      <c r="C830" s="73" t="s">
        <v>25</v>
      </c>
      <c r="D830" s="73" t="s">
        <v>833</v>
      </c>
      <c r="E830" s="296" t="s">
        <v>90</v>
      </c>
      <c r="F830" s="296"/>
      <c r="G830" s="73" t="s">
        <v>20</v>
      </c>
      <c r="H830" s="33">
        <v>0.1</v>
      </c>
      <c r="I830" s="62">
        <v>0.1</v>
      </c>
      <c r="J830" s="33">
        <f t="shared" si="247"/>
        <v>0.49400000000000005</v>
      </c>
      <c r="K830" s="74">
        <v>0.65</v>
      </c>
      <c r="L830" s="70">
        <f>ROUND(H830*J830,2)</f>
        <v>0.05</v>
      </c>
      <c r="O830" s="72"/>
    </row>
    <row r="831" spans="1:15" ht="13.5" thickTop="1">
      <c r="A831" s="32"/>
      <c r="B831" s="32"/>
      <c r="C831" s="32"/>
      <c r="D831" s="32"/>
      <c r="E831" s="32"/>
      <c r="F831" s="32"/>
      <c r="G831" s="32"/>
      <c r="H831" s="32"/>
      <c r="I831" s="59"/>
      <c r="J831" s="32"/>
      <c r="K831" s="59"/>
      <c r="L831" s="32"/>
      <c r="O831" s="72"/>
    </row>
    <row r="832" spans="1:15">
      <c r="A832" s="65" t="s">
        <v>834</v>
      </c>
      <c r="B832" s="65" t="s">
        <v>9</v>
      </c>
      <c r="C832" s="65" t="s">
        <v>10</v>
      </c>
      <c r="D832" s="65" t="s">
        <v>11</v>
      </c>
      <c r="E832" s="294" t="s">
        <v>12</v>
      </c>
      <c r="F832" s="294"/>
      <c r="G832" s="65" t="s">
        <v>13</v>
      </c>
      <c r="H832" s="65" t="s">
        <v>14</v>
      </c>
      <c r="I832" s="66" t="s">
        <v>14</v>
      </c>
      <c r="J832" s="65" t="s">
        <v>15</v>
      </c>
      <c r="K832" s="66" t="s">
        <v>15</v>
      </c>
      <c r="L832" s="65" t="s">
        <v>16</v>
      </c>
      <c r="O832" s="72"/>
    </row>
    <row r="833" spans="1:15">
      <c r="A833" s="67" t="s">
        <v>17</v>
      </c>
      <c r="B833" s="67" t="s">
        <v>835</v>
      </c>
      <c r="C833" s="67" t="s">
        <v>25</v>
      </c>
      <c r="D833" s="67" t="s">
        <v>836</v>
      </c>
      <c r="E833" s="295" t="s">
        <v>753</v>
      </c>
      <c r="F833" s="295"/>
      <c r="G833" s="67" t="s">
        <v>41</v>
      </c>
      <c r="H833" s="68">
        <v>1</v>
      </c>
      <c r="I833" s="69">
        <v>1</v>
      </c>
      <c r="J833" s="70">
        <f>SUM(L834:L837)</f>
        <v>15.030000000000001</v>
      </c>
      <c r="K833" s="71">
        <v>19.77</v>
      </c>
      <c r="L833" s="70">
        <f>ROUND(H833*J833,2)</f>
        <v>15.03</v>
      </c>
      <c r="O833" s="72"/>
    </row>
    <row r="834" spans="1:15">
      <c r="A834" s="73" t="s">
        <v>29</v>
      </c>
      <c r="B834" s="73" t="s">
        <v>33</v>
      </c>
      <c r="C834" s="73" t="s">
        <v>25</v>
      </c>
      <c r="D834" s="73" t="s">
        <v>34</v>
      </c>
      <c r="E834" s="296" t="s">
        <v>32</v>
      </c>
      <c r="F834" s="296"/>
      <c r="G834" s="73" t="s">
        <v>22</v>
      </c>
      <c r="H834" s="33">
        <f t="shared" ref="H834:H835" si="248">I834</f>
        <v>0.2455</v>
      </c>
      <c r="I834" s="62">
        <v>0.2455</v>
      </c>
      <c r="J834" s="64">
        <f t="shared" ref="J834:J837" si="249">K834*(1-$M$14)</f>
        <v>10.5488</v>
      </c>
      <c r="K834" s="74">
        <v>13.88</v>
      </c>
      <c r="L834" s="70">
        <f>ROUND(H834*J834,2)</f>
        <v>2.59</v>
      </c>
      <c r="O834" s="72"/>
    </row>
    <row r="835" spans="1:15">
      <c r="A835" s="73" t="s">
        <v>29</v>
      </c>
      <c r="B835" s="73" t="s">
        <v>754</v>
      </c>
      <c r="C835" s="73" t="s">
        <v>25</v>
      </c>
      <c r="D835" s="73" t="s">
        <v>755</v>
      </c>
      <c r="E835" s="296" t="s">
        <v>32</v>
      </c>
      <c r="F835" s="296"/>
      <c r="G835" s="73" t="s">
        <v>22</v>
      </c>
      <c r="H835" s="33">
        <f t="shared" si="248"/>
        <v>0.67200000000000004</v>
      </c>
      <c r="I835" s="62">
        <v>0.67200000000000004</v>
      </c>
      <c r="J835" s="64">
        <f t="shared" si="249"/>
        <v>14.288</v>
      </c>
      <c r="K835" s="74">
        <v>18.8</v>
      </c>
      <c r="L835" s="70">
        <f>ROUND(H835*J835,2)</f>
        <v>9.6</v>
      </c>
      <c r="O835" s="72"/>
    </row>
    <row r="836" spans="1:15">
      <c r="A836" s="73" t="s">
        <v>21</v>
      </c>
      <c r="B836" s="73" t="s">
        <v>829</v>
      </c>
      <c r="C836" s="73" t="s">
        <v>25</v>
      </c>
      <c r="D836" s="73" t="s">
        <v>830</v>
      </c>
      <c r="E836" s="296" t="s">
        <v>90</v>
      </c>
      <c r="F836" s="296"/>
      <c r="G836" s="73" t="s">
        <v>831</v>
      </c>
      <c r="H836" s="33">
        <v>0.2445</v>
      </c>
      <c r="I836" s="62">
        <v>0.2445</v>
      </c>
      <c r="J836" s="33">
        <f t="shared" si="249"/>
        <v>11.4</v>
      </c>
      <c r="K836" s="74">
        <v>15</v>
      </c>
      <c r="L836" s="70">
        <f>ROUND(H836*J836,2)</f>
        <v>2.79</v>
      </c>
      <c r="O836" s="72"/>
    </row>
    <row r="837" spans="1:15" ht="13.5" thickBot="1">
      <c r="A837" s="73" t="s">
        <v>21</v>
      </c>
      <c r="B837" s="73" t="s">
        <v>832</v>
      </c>
      <c r="C837" s="73" t="s">
        <v>25</v>
      </c>
      <c r="D837" s="73" t="s">
        <v>833</v>
      </c>
      <c r="E837" s="296" t="s">
        <v>90</v>
      </c>
      <c r="F837" s="296"/>
      <c r="G837" s="73" t="s">
        <v>20</v>
      </c>
      <c r="H837" s="33">
        <v>0.1</v>
      </c>
      <c r="I837" s="62">
        <v>0.1</v>
      </c>
      <c r="J837" s="33">
        <f t="shared" si="249"/>
        <v>0.49400000000000005</v>
      </c>
      <c r="K837" s="74">
        <v>0.65</v>
      </c>
      <c r="L837" s="70">
        <f>ROUND(H837*J837,2)</f>
        <v>0.05</v>
      </c>
      <c r="O837" s="72"/>
    </row>
    <row r="838" spans="1:15" ht="13.5" thickTop="1">
      <c r="A838" s="32"/>
      <c r="B838" s="32"/>
      <c r="C838" s="32"/>
      <c r="D838" s="32"/>
      <c r="E838" s="32"/>
      <c r="F838" s="32"/>
      <c r="G838" s="32"/>
      <c r="H838" s="32"/>
      <c r="I838" s="59"/>
      <c r="J838" s="32"/>
      <c r="K838" s="59"/>
      <c r="L838" s="32"/>
      <c r="O838" s="72"/>
    </row>
    <row r="839" spans="1:15">
      <c r="A839" s="65" t="s">
        <v>837</v>
      </c>
      <c r="B839" s="65" t="s">
        <v>9</v>
      </c>
      <c r="C839" s="65" t="s">
        <v>10</v>
      </c>
      <c r="D839" s="65" t="s">
        <v>11</v>
      </c>
      <c r="E839" s="294" t="s">
        <v>12</v>
      </c>
      <c r="F839" s="294"/>
      <c r="G839" s="65" t="s">
        <v>13</v>
      </c>
      <c r="H839" s="65" t="s">
        <v>14</v>
      </c>
      <c r="I839" s="66" t="s">
        <v>14</v>
      </c>
      <c r="J839" s="65" t="s">
        <v>15</v>
      </c>
      <c r="K839" s="66" t="s">
        <v>15</v>
      </c>
      <c r="L839" s="65" t="s">
        <v>16</v>
      </c>
      <c r="O839" s="72"/>
    </row>
    <row r="840" spans="1:15">
      <c r="A840" s="67" t="s">
        <v>17</v>
      </c>
      <c r="B840" s="67" t="s">
        <v>838</v>
      </c>
      <c r="C840" s="67" t="s">
        <v>25</v>
      </c>
      <c r="D840" s="67" t="s">
        <v>839</v>
      </c>
      <c r="E840" s="295" t="s">
        <v>753</v>
      </c>
      <c r="F840" s="295"/>
      <c r="G840" s="67" t="s">
        <v>41</v>
      </c>
      <c r="H840" s="68">
        <v>1</v>
      </c>
      <c r="I840" s="69">
        <v>1</v>
      </c>
      <c r="J840" s="70">
        <f>SUM(L841:L844)</f>
        <v>1.4100000000000001</v>
      </c>
      <c r="K840" s="71">
        <v>1.86</v>
      </c>
      <c r="L840" s="70">
        <f>ROUND(H840*J840,2)</f>
        <v>1.41</v>
      </c>
      <c r="O840" s="72"/>
    </row>
    <row r="841" spans="1:15">
      <c r="A841" s="73" t="s">
        <v>29</v>
      </c>
      <c r="B841" s="73" t="s">
        <v>33</v>
      </c>
      <c r="C841" s="73" t="s">
        <v>25</v>
      </c>
      <c r="D841" s="73" t="s">
        <v>34</v>
      </c>
      <c r="E841" s="296" t="s">
        <v>32</v>
      </c>
      <c r="F841" s="296"/>
      <c r="G841" s="73" t="s">
        <v>22</v>
      </c>
      <c r="H841" s="33">
        <f t="shared" ref="H841:H842" si="250">I841</f>
        <v>1.2E-2</v>
      </c>
      <c r="I841" s="62">
        <v>1.2E-2</v>
      </c>
      <c r="J841" s="64">
        <f t="shared" ref="J841:J843" si="251">K841*(1-$M$14)</f>
        <v>10.5488</v>
      </c>
      <c r="K841" s="74">
        <v>13.88</v>
      </c>
      <c r="L841" s="70">
        <f>ROUND(H841*J841,2)</f>
        <v>0.13</v>
      </c>
      <c r="O841" s="72"/>
    </row>
    <row r="842" spans="1:15">
      <c r="A842" s="73" t="s">
        <v>29</v>
      </c>
      <c r="B842" s="73" t="s">
        <v>754</v>
      </c>
      <c r="C842" s="73" t="s">
        <v>25</v>
      </c>
      <c r="D842" s="73" t="s">
        <v>755</v>
      </c>
      <c r="E842" s="296" t="s">
        <v>32</v>
      </c>
      <c r="F842" s="296"/>
      <c r="G842" s="73" t="s">
        <v>22</v>
      </c>
      <c r="H842" s="33">
        <f t="shared" si="250"/>
        <v>3.9E-2</v>
      </c>
      <c r="I842" s="62">
        <v>3.9E-2</v>
      </c>
      <c r="J842" s="64">
        <f t="shared" si="251"/>
        <v>14.288</v>
      </c>
      <c r="K842" s="74">
        <v>18.8</v>
      </c>
      <c r="L842" s="70">
        <f>ROUND(H842*J842,2)</f>
        <v>0.56000000000000005</v>
      </c>
      <c r="O842" s="72"/>
    </row>
    <row r="843" spans="1:15" ht="13.5" thickBot="1">
      <c r="A843" s="73" t="s">
        <v>21</v>
      </c>
      <c r="B843" s="73" t="s">
        <v>840</v>
      </c>
      <c r="C843" s="73" t="s">
        <v>25</v>
      </c>
      <c r="D843" s="73" t="s">
        <v>841</v>
      </c>
      <c r="E843" s="296" t="s">
        <v>90</v>
      </c>
      <c r="F843" s="296"/>
      <c r="G843" s="73" t="s">
        <v>287</v>
      </c>
      <c r="H843" s="33">
        <v>0.16</v>
      </c>
      <c r="I843" s="62">
        <v>0.16</v>
      </c>
      <c r="J843" s="33">
        <f t="shared" si="251"/>
        <v>4.4687999999999999</v>
      </c>
      <c r="K843" s="74">
        <v>5.88</v>
      </c>
      <c r="L843" s="70">
        <f>ROUND(H843*J843,2)</f>
        <v>0.72</v>
      </c>
      <c r="O843" s="72"/>
    </row>
    <row r="844" spans="1:15" ht="13.5" thickTop="1">
      <c r="A844" s="32"/>
      <c r="B844" s="32"/>
      <c r="C844" s="32"/>
      <c r="D844" s="32"/>
      <c r="E844" s="32"/>
      <c r="F844" s="32"/>
      <c r="G844" s="32"/>
      <c r="H844" s="32"/>
      <c r="I844" s="59"/>
      <c r="J844" s="32"/>
      <c r="K844" s="59"/>
      <c r="L844" s="32"/>
      <c r="O844" s="72"/>
    </row>
    <row r="845" spans="1:15">
      <c r="A845" s="65" t="s">
        <v>842</v>
      </c>
      <c r="B845" s="65" t="s">
        <v>9</v>
      </c>
      <c r="C845" s="65" t="s">
        <v>10</v>
      </c>
      <c r="D845" s="65" t="s">
        <v>11</v>
      </c>
      <c r="E845" s="294" t="s">
        <v>12</v>
      </c>
      <c r="F845" s="294"/>
      <c r="G845" s="65" t="s">
        <v>13</v>
      </c>
      <c r="H845" s="65" t="s">
        <v>14</v>
      </c>
      <c r="I845" s="66" t="s">
        <v>14</v>
      </c>
      <c r="J845" s="65" t="s">
        <v>15</v>
      </c>
      <c r="K845" s="66" t="s">
        <v>15</v>
      </c>
      <c r="L845" s="65" t="s">
        <v>16</v>
      </c>
      <c r="M845" s="30">
        <v>346.62</v>
      </c>
      <c r="O845" s="72"/>
    </row>
    <row r="846" spans="1:15">
      <c r="A846" s="67" t="s">
        <v>17</v>
      </c>
      <c r="B846" s="67" t="s">
        <v>843</v>
      </c>
      <c r="C846" s="67" t="s">
        <v>25</v>
      </c>
      <c r="D846" s="67" t="s">
        <v>844</v>
      </c>
      <c r="E846" s="295" t="s">
        <v>753</v>
      </c>
      <c r="F846" s="295"/>
      <c r="G846" s="67" t="s">
        <v>41</v>
      </c>
      <c r="H846" s="68">
        <v>1</v>
      </c>
      <c r="I846" s="69">
        <v>1</v>
      </c>
      <c r="J846" s="70">
        <f>SUM(L847:L850)</f>
        <v>1.63</v>
      </c>
      <c r="K846" s="71">
        <v>2.15</v>
      </c>
      <c r="L846" s="70">
        <f>ROUND(H846*J846,2)</f>
        <v>1.63</v>
      </c>
      <c r="O846" s="72"/>
    </row>
    <row r="847" spans="1:15">
      <c r="A847" s="73" t="s">
        <v>29</v>
      </c>
      <c r="B847" s="73" t="s">
        <v>33</v>
      </c>
      <c r="C847" s="73" t="s">
        <v>25</v>
      </c>
      <c r="D847" s="73" t="s">
        <v>34</v>
      </c>
      <c r="E847" s="296" t="s">
        <v>32</v>
      </c>
      <c r="F847" s="296"/>
      <c r="G847" s="73" t="s">
        <v>22</v>
      </c>
      <c r="H847" s="33">
        <f t="shared" ref="H847:H848" si="252">I847</f>
        <v>1.7000000000000001E-2</v>
      </c>
      <c r="I847" s="62">
        <v>1.7000000000000001E-2</v>
      </c>
      <c r="J847" s="64">
        <f t="shared" ref="J847:J849" si="253">K847*(1-$M$14)</f>
        <v>10.5488</v>
      </c>
      <c r="K847" s="74">
        <v>13.88</v>
      </c>
      <c r="L847" s="70">
        <f>ROUND(H847*J847,2)</f>
        <v>0.18</v>
      </c>
      <c r="O847" s="72"/>
    </row>
    <row r="848" spans="1:15">
      <c r="A848" s="73" t="s">
        <v>29</v>
      </c>
      <c r="B848" s="73" t="s">
        <v>754</v>
      </c>
      <c r="C848" s="73" t="s">
        <v>25</v>
      </c>
      <c r="D848" s="73" t="s">
        <v>755</v>
      </c>
      <c r="E848" s="296" t="s">
        <v>32</v>
      </c>
      <c r="F848" s="296"/>
      <c r="G848" s="73" t="s">
        <v>22</v>
      </c>
      <c r="H848" s="33">
        <f t="shared" si="252"/>
        <v>5.0999999999999997E-2</v>
      </c>
      <c r="I848" s="62">
        <v>5.0999999999999997E-2</v>
      </c>
      <c r="J848" s="64">
        <f t="shared" si="253"/>
        <v>14.288</v>
      </c>
      <c r="K848" s="74">
        <v>18.8</v>
      </c>
      <c r="L848" s="70">
        <f>ROUND(H848*J848,2)</f>
        <v>0.73</v>
      </c>
      <c r="O848" s="72"/>
    </row>
    <row r="849" spans="1:15" ht="13.5" thickBot="1">
      <c r="A849" s="73" t="s">
        <v>21</v>
      </c>
      <c r="B849" s="73" t="s">
        <v>840</v>
      </c>
      <c r="C849" s="73" t="s">
        <v>25</v>
      </c>
      <c r="D849" s="73" t="s">
        <v>841</v>
      </c>
      <c r="E849" s="296" t="s">
        <v>90</v>
      </c>
      <c r="F849" s="296"/>
      <c r="G849" s="73" t="s">
        <v>287</v>
      </c>
      <c r="H849" s="33">
        <v>0.16</v>
      </c>
      <c r="I849" s="62">
        <v>0.16</v>
      </c>
      <c r="J849" s="33">
        <f t="shared" si="253"/>
        <v>4.4687999999999999</v>
      </c>
      <c r="K849" s="74">
        <v>5.88</v>
      </c>
      <c r="L849" s="70">
        <f>ROUND(H849*J849,2)</f>
        <v>0.72</v>
      </c>
      <c r="O849" s="72"/>
    </row>
    <row r="850" spans="1:15" ht="13.5" thickTop="1">
      <c r="A850" s="32"/>
      <c r="B850" s="32"/>
      <c r="C850" s="32"/>
      <c r="D850" s="32"/>
      <c r="E850" s="32"/>
      <c r="F850" s="32"/>
      <c r="G850" s="32"/>
      <c r="H850" s="32"/>
      <c r="I850" s="59"/>
      <c r="J850" s="32"/>
      <c r="K850" s="59"/>
      <c r="L850" s="32"/>
      <c r="O850" s="72"/>
    </row>
    <row r="851" spans="1:15">
      <c r="A851" s="65" t="s">
        <v>845</v>
      </c>
      <c r="B851" s="65" t="s">
        <v>9</v>
      </c>
      <c r="C851" s="65" t="s">
        <v>10</v>
      </c>
      <c r="D851" s="65" t="s">
        <v>11</v>
      </c>
      <c r="E851" s="294" t="s">
        <v>12</v>
      </c>
      <c r="F851" s="294"/>
      <c r="G851" s="65" t="s">
        <v>13</v>
      </c>
      <c r="H851" s="65" t="s">
        <v>14</v>
      </c>
      <c r="I851" s="66" t="s">
        <v>14</v>
      </c>
      <c r="J851" s="65" t="s">
        <v>15</v>
      </c>
      <c r="K851" s="66" t="s">
        <v>15</v>
      </c>
      <c r="L851" s="65" t="s">
        <v>16</v>
      </c>
      <c r="O851" s="72"/>
    </row>
    <row r="852" spans="1:15" ht="25.5">
      <c r="A852" s="67" t="s">
        <v>17</v>
      </c>
      <c r="B852" s="67" t="s">
        <v>846</v>
      </c>
      <c r="C852" s="67" t="s">
        <v>25</v>
      </c>
      <c r="D852" s="67" t="s">
        <v>847</v>
      </c>
      <c r="E852" s="295" t="s">
        <v>753</v>
      </c>
      <c r="F852" s="295"/>
      <c r="G852" s="67" t="s">
        <v>41</v>
      </c>
      <c r="H852" s="68">
        <v>1</v>
      </c>
      <c r="I852" s="69">
        <v>1</v>
      </c>
      <c r="J852" s="70">
        <f>SUM(L853:L856)</f>
        <v>7.88</v>
      </c>
      <c r="K852" s="71">
        <v>10.37</v>
      </c>
      <c r="L852" s="70">
        <f>ROUND(H852*J852,2)</f>
        <v>7.88</v>
      </c>
      <c r="O852" s="72"/>
    </row>
    <row r="853" spans="1:15">
      <c r="A853" s="73" t="s">
        <v>29</v>
      </c>
      <c r="B853" s="73" t="s">
        <v>33</v>
      </c>
      <c r="C853" s="73" t="s">
        <v>25</v>
      </c>
      <c r="D853" s="73" t="s">
        <v>34</v>
      </c>
      <c r="E853" s="296" t="s">
        <v>32</v>
      </c>
      <c r="F853" s="296"/>
      <c r="G853" s="73" t="s">
        <v>22</v>
      </c>
      <c r="H853" s="33">
        <f t="shared" ref="H853:H854" si="254">I853</f>
        <v>6.7000000000000004E-2</v>
      </c>
      <c r="I853" s="62">
        <v>6.7000000000000004E-2</v>
      </c>
      <c r="J853" s="64">
        <f t="shared" ref="J853:J855" si="255">K853*(1-$M$14)</f>
        <v>10.5488</v>
      </c>
      <c r="K853" s="74">
        <v>13.88</v>
      </c>
      <c r="L853" s="70">
        <f>ROUND(H853*J853,2)</f>
        <v>0.71</v>
      </c>
      <c r="O853" s="72"/>
    </row>
    <row r="854" spans="1:15">
      <c r="A854" s="73" t="s">
        <v>29</v>
      </c>
      <c r="B854" s="73" t="s">
        <v>754</v>
      </c>
      <c r="C854" s="73" t="s">
        <v>25</v>
      </c>
      <c r="D854" s="73" t="s">
        <v>755</v>
      </c>
      <c r="E854" s="296" t="s">
        <v>32</v>
      </c>
      <c r="F854" s="296"/>
      <c r="G854" s="73" t="s">
        <v>22</v>
      </c>
      <c r="H854" s="33">
        <f t="shared" si="254"/>
        <v>0.187</v>
      </c>
      <c r="I854" s="62">
        <v>0.187</v>
      </c>
      <c r="J854" s="64">
        <f t="shared" si="255"/>
        <v>14.288</v>
      </c>
      <c r="K854" s="74">
        <v>18.8</v>
      </c>
      <c r="L854" s="70">
        <f>ROUND(H854*J854,2)</f>
        <v>2.67</v>
      </c>
      <c r="O854" s="72"/>
    </row>
    <row r="855" spans="1:15" ht="13.5" thickBot="1">
      <c r="A855" s="73" t="s">
        <v>21</v>
      </c>
      <c r="B855" s="73" t="s">
        <v>848</v>
      </c>
      <c r="C855" s="73" t="s">
        <v>25</v>
      </c>
      <c r="D855" s="73" t="s">
        <v>849</v>
      </c>
      <c r="E855" s="296" t="s">
        <v>90</v>
      </c>
      <c r="F855" s="296"/>
      <c r="G855" s="73" t="s">
        <v>287</v>
      </c>
      <c r="H855" s="33">
        <v>0.33</v>
      </c>
      <c r="I855" s="62">
        <v>0.33</v>
      </c>
      <c r="J855" s="33">
        <f t="shared" si="255"/>
        <v>13.626799999999999</v>
      </c>
      <c r="K855" s="74">
        <v>17.93</v>
      </c>
      <c r="L855" s="70">
        <f>ROUND(H855*J855,2)</f>
        <v>4.5</v>
      </c>
      <c r="O855" s="72"/>
    </row>
    <row r="856" spans="1:15" ht="13.5" thickTop="1">
      <c r="A856" s="32"/>
      <c r="B856" s="32"/>
      <c r="C856" s="32"/>
      <c r="D856" s="32"/>
      <c r="E856" s="32"/>
      <c r="F856" s="32"/>
      <c r="G856" s="32"/>
      <c r="H856" s="32"/>
      <c r="I856" s="59"/>
      <c r="J856" s="32"/>
      <c r="K856" s="59"/>
      <c r="L856" s="32"/>
      <c r="O856" s="72"/>
    </row>
    <row r="857" spans="1:15">
      <c r="A857" s="65" t="s">
        <v>850</v>
      </c>
      <c r="B857" s="65" t="s">
        <v>9</v>
      </c>
      <c r="C857" s="65" t="s">
        <v>10</v>
      </c>
      <c r="D857" s="65" t="s">
        <v>11</v>
      </c>
      <c r="E857" s="294" t="s">
        <v>12</v>
      </c>
      <c r="F857" s="294"/>
      <c r="G857" s="65" t="s">
        <v>13</v>
      </c>
      <c r="H857" s="65" t="s">
        <v>14</v>
      </c>
      <c r="I857" s="66" t="s">
        <v>14</v>
      </c>
      <c r="J857" s="65" t="s">
        <v>15</v>
      </c>
      <c r="K857" s="66" t="s">
        <v>15</v>
      </c>
      <c r="L857" s="65" t="s">
        <v>16</v>
      </c>
      <c r="O857" s="72"/>
    </row>
    <row r="858" spans="1:15" ht="25.5">
      <c r="A858" s="67" t="s">
        <v>17</v>
      </c>
      <c r="B858" s="67" t="s">
        <v>851</v>
      </c>
      <c r="C858" s="67" t="s">
        <v>25</v>
      </c>
      <c r="D858" s="67" t="s">
        <v>852</v>
      </c>
      <c r="E858" s="295" t="s">
        <v>753</v>
      </c>
      <c r="F858" s="295"/>
      <c r="G858" s="67" t="s">
        <v>41</v>
      </c>
      <c r="H858" s="68">
        <v>1</v>
      </c>
      <c r="I858" s="69">
        <v>1</v>
      </c>
      <c r="J858" s="70">
        <f>SUM(L859:L862)</f>
        <v>8.91</v>
      </c>
      <c r="K858" s="71">
        <v>11.72</v>
      </c>
      <c r="L858" s="70">
        <f>ROUND(H858*J858,2)</f>
        <v>8.91</v>
      </c>
      <c r="O858" s="72"/>
    </row>
    <row r="859" spans="1:15">
      <c r="A859" s="73" t="s">
        <v>29</v>
      </c>
      <c r="B859" s="73" t="s">
        <v>33</v>
      </c>
      <c r="C859" s="73" t="s">
        <v>25</v>
      </c>
      <c r="D859" s="73" t="s">
        <v>34</v>
      </c>
      <c r="E859" s="296" t="s">
        <v>32</v>
      </c>
      <c r="F859" s="296"/>
      <c r="G859" s="73" t="s">
        <v>22</v>
      </c>
      <c r="H859" s="33">
        <f t="shared" ref="H859:H860" si="256">I859</f>
        <v>8.7999999999999995E-2</v>
      </c>
      <c r="I859" s="62">
        <v>8.7999999999999995E-2</v>
      </c>
      <c r="J859" s="64">
        <f t="shared" ref="J859:J861" si="257">K859*(1-$M$14)</f>
        <v>10.5488</v>
      </c>
      <c r="K859" s="74">
        <v>13.88</v>
      </c>
      <c r="L859" s="70">
        <f>ROUND(H859*J859,2)</f>
        <v>0.93</v>
      </c>
      <c r="O859" s="72"/>
    </row>
    <row r="860" spans="1:15">
      <c r="A860" s="73" t="s">
        <v>29</v>
      </c>
      <c r="B860" s="73" t="s">
        <v>754</v>
      </c>
      <c r="C860" s="73" t="s">
        <v>25</v>
      </c>
      <c r="D860" s="73" t="s">
        <v>755</v>
      </c>
      <c r="E860" s="296" t="s">
        <v>32</v>
      </c>
      <c r="F860" s="296"/>
      <c r="G860" s="73" t="s">
        <v>22</v>
      </c>
      <c r="H860" s="33">
        <f t="shared" si="256"/>
        <v>0.24349999999999999</v>
      </c>
      <c r="I860" s="62">
        <v>0.24349999999999999</v>
      </c>
      <c r="J860" s="64">
        <f t="shared" si="257"/>
        <v>14.288</v>
      </c>
      <c r="K860" s="74">
        <v>18.8</v>
      </c>
      <c r="L860" s="70">
        <f>ROUND(H860*J860,2)</f>
        <v>3.48</v>
      </c>
      <c r="O860" s="72"/>
    </row>
    <row r="861" spans="1:15" ht="13.5" thickBot="1">
      <c r="A861" s="73" t="s">
        <v>21</v>
      </c>
      <c r="B861" s="73" t="s">
        <v>848</v>
      </c>
      <c r="C861" s="73" t="s">
        <v>25</v>
      </c>
      <c r="D861" s="73" t="s">
        <v>849</v>
      </c>
      <c r="E861" s="296" t="s">
        <v>90</v>
      </c>
      <c r="F861" s="296"/>
      <c r="G861" s="73" t="s">
        <v>287</v>
      </c>
      <c r="H861" s="33">
        <v>0.33</v>
      </c>
      <c r="I861" s="62">
        <v>0.33</v>
      </c>
      <c r="J861" s="33">
        <f t="shared" si="257"/>
        <v>13.626799999999999</v>
      </c>
      <c r="K861" s="74">
        <v>17.93</v>
      </c>
      <c r="L861" s="70">
        <f>ROUND(H861*J861,2)</f>
        <v>4.5</v>
      </c>
      <c r="O861" s="72"/>
    </row>
    <row r="862" spans="1:15" ht="13.5" thickTop="1">
      <c r="A862" s="32"/>
      <c r="B862" s="32"/>
      <c r="C862" s="32"/>
      <c r="D862" s="32"/>
      <c r="E862" s="32"/>
      <c r="F862" s="32"/>
      <c r="G862" s="32"/>
      <c r="H862" s="32"/>
      <c r="I862" s="59"/>
      <c r="J862" s="32"/>
      <c r="K862" s="59"/>
      <c r="L862" s="32"/>
      <c r="O862" s="72"/>
    </row>
    <row r="863" spans="1:15">
      <c r="A863" s="65" t="s">
        <v>853</v>
      </c>
      <c r="B863" s="65" t="s">
        <v>9</v>
      </c>
      <c r="C863" s="65" t="s">
        <v>10</v>
      </c>
      <c r="D863" s="65" t="s">
        <v>11</v>
      </c>
      <c r="E863" s="294" t="s">
        <v>12</v>
      </c>
      <c r="F863" s="294"/>
      <c r="G863" s="65" t="s">
        <v>13</v>
      </c>
      <c r="H863" s="65" t="s">
        <v>14</v>
      </c>
      <c r="I863" s="66" t="s">
        <v>14</v>
      </c>
      <c r="J863" s="65" t="s">
        <v>15</v>
      </c>
      <c r="K863" s="66" t="s">
        <v>15</v>
      </c>
      <c r="L863" s="65" t="s">
        <v>16</v>
      </c>
      <c r="O863" s="72"/>
    </row>
    <row r="864" spans="1:15" ht="25.5">
      <c r="A864" s="67" t="s">
        <v>17</v>
      </c>
      <c r="B864" s="67" t="s">
        <v>854</v>
      </c>
      <c r="C864" s="67" t="s">
        <v>25</v>
      </c>
      <c r="D864" s="67" t="s">
        <v>855</v>
      </c>
      <c r="E864" s="295" t="s">
        <v>753</v>
      </c>
      <c r="F864" s="295"/>
      <c r="G864" s="67" t="s">
        <v>41</v>
      </c>
      <c r="H864" s="68">
        <v>1</v>
      </c>
      <c r="I864" s="69">
        <v>1</v>
      </c>
      <c r="J864" s="70">
        <f>SUM(L865:L868)</f>
        <v>11.100000000000001</v>
      </c>
      <c r="K864" s="71">
        <v>14.6</v>
      </c>
      <c r="L864" s="70">
        <f>ROUND(H864*J864,2)</f>
        <v>11.1</v>
      </c>
      <c r="O864" s="72"/>
    </row>
    <row r="865" spans="1:15">
      <c r="A865" s="73" t="s">
        <v>29</v>
      </c>
      <c r="B865" s="73" t="s">
        <v>33</v>
      </c>
      <c r="C865" s="73" t="s">
        <v>25</v>
      </c>
      <c r="D865" s="73" t="s">
        <v>34</v>
      </c>
      <c r="E865" s="296" t="s">
        <v>32</v>
      </c>
      <c r="F865" s="296"/>
      <c r="G865" s="73" t="s">
        <v>22</v>
      </c>
      <c r="H865" s="33">
        <f t="shared" ref="H865:H866" si="258">I865</f>
        <v>4.3999999999999997E-2</v>
      </c>
      <c r="I865" s="62">
        <v>4.3999999999999997E-2</v>
      </c>
      <c r="J865" s="64">
        <f t="shared" ref="J865:J867" si="259">K865*(1-$M$14)</f>
        <v>10.5488</v>
      </c>
      <c r="K865" s="74">
        <v>13.88</v>
      </c>
      <c r="L865" s="70">
        <f>ROUND(H865*J865,2)</f>
        <v>0.46</v>
      </c>
      <c r="O865" s="72"/>
    </row>
    <row r="866" spans="1:15">
      <c r="A866" s="73" t="s">
        <v>29</v>
      </c>
      <c r="B866" s="73" t="s">
        <v>754</v>
      </c>
      <c r="C866" s="73" t="s">
        <v>25</v>
      </c>
      <c r="D866" s="73" t="s">
        <v>755</v>
      </c>
      <c r="E866" s="296" t="s">
        <v>32</v>
      </c>
      <c r="F866" s="296"/>
      <c r="G866" s="73" t="s">
        <v>22</v>
      </c>
      <c r="H866" s="33">
        <f t="shared" si="258"/>
        <v>0.17599999999999999</v>
      </c>
      <c r="I866" s="62">
        <v>0.17599999999999999</v>
      </c>
      <c r="J866" s="64">
        <f t="shared" si="259"/>
        <v>14.288</v>
      </c>
      <c r="K866" s="74">
        <v>18.8</v>
      </c>
      <c r="L866" s="70">
        <f>ROUND(H866*J866,2)</f>
        <v>2.5099999999999998</v>
      </c>
      <c r="O866" s="72"/>
    </row>
    <row r="867" spans="1:15" ht="13.5" thickBot="1">
      <c r="A867" s="73" t="s">
        <v>21</v>
      </c>
      <c r="B867" s="73" t="s">
        <v>856</v>
      </c>
      <c r="C867" s="73" t="s">
        <v>25</v>
      </c>
      <c r="D867" s="73" t="s">
        <v>857</v>
      </c>
      <c r="E867" s="296" t="s">
        <v>90</v>
      </c>
      <c r="F867" s="296"/>
      <c r="G867" s="73" t="s">
        <v>92</v>
      </c>
      <c r="H867" s="33">
        <v>1.9379999999999999</v>
      </c>
      <c r="I867" s="62">
        <v>1.9379999999999999</v>
      </c>
      <c r="J867" s="33">
        <f t="shared" si="259"/>
        <v>4.1951999999999998</v>
      </c>
      <c r="K867" s="74">
        <v>5.52</v>
      </c>
      <c r="L867" s="70">
        <f>ROUND(H867*J867,2)</f>
        <v>8.1300000000000008</v>
      </c>
      <c r="O867" s="72"/>
    </row>
    <row r="868" spans="1:15" ht="13.5" thickTop="1">
      <c r="A868" s="32"/>
      <c r="B868" s="32"/>
      <c r="C868" s="32"/>
      <c r="D868" s="32"/>
      <c r="E868" s="32"/>
      <c r="F868" s="32"/>
      <c r="G868" s="32"/>
      <c r="H868" s="32"/>
      <c r="I868" s="59"/>
      <c r="J868" s="32"/>
      <c r="K868" s="59"/>
      <c r="L868" s="32"/>
      <c r="O868" s="72"/>
    </row>
    <row r="869" spans="1:15">
      <c r="A869" s="65" t="s">
        <v>858</v>
      </c>
      <c r="B869" s="65" t="s">
        <v>9</v>
      </c>
      <c r="C869" s="65" t="s">
        <v>10</v>
      </c>
      <c r="D869" s="65" t="s">
        <v>11</v>
      </c>
      <c r="E869" s="294" t="s">
        <v>12</v>
      </c>
      <c r="F869" s="294"/>
      <c r="G869" s="65" t="s">
        <v>13</v>
      </c>
      <c r="H869" s="65" t="s">
        <v>14</v>
      </c>
      <c r="I869" s="66" t="s">
        <v>14</v>
      </c>
      <c r="J869" s="65" t="s">
        <v>15</v>
      </c>
      <c r="K869" s="66" t="s">
        <v>15</v>
      </c>
      <c r="L869" s="65" t="s">
        <v>16</v>
      </c>
      <c r="O869" s="72"/>
    </row>
    <row r="870" spans="1:15" ht="25.5">
      <c r="A870" s="67" t="s">
        <v>17</v>
      </c>
      <c r="B870" s="67" t="s">
        <v>859</v>
      </c>
      <c r="C870" s="67" t="s">
        <v>25</v>
      </c>
      <c r="D870" s="67" t="s">
        <v>860</v>
      </c>
      <c r="E870" s="295" t="s">
        <v>753</v>
      </c>
      <c r="F870" s="295"/>
      <c r="G870" s="67" t="s">
        <v>49</v>
      </c>
      <c r="H870" s="68">
        <v>1</v>
      </c>
      <c r="I870" s="69">
        <v>1</v>
      </c>
      <c r="J870" s="70">
        <f>SUM(L871:L874)</f>
        <v>2.19</v>
      </c>
      <c r="K870" s="71">
        <v>2.88</v>
      </c>
      <c r="L870" s="70">
        <f>ROUND(H870*J870,2)</f>
        <v>2.19</v>
      </c>
      <c r="O870" s="72"/>
    </row>
    <row r="871" spans="1:15">
      <c r="A871" s="73" t="s">
        <v>29</v>
      </c>
      <c r="B871" s="73" t="s">
        <v>33</v>
      </c>
      <c r="C871" s="73" t="s">
        <v>25</v>
      </c>
      <c r="D871" s="73" t="s">
        <v>34</v>
      </c>
      <c r="E871" s="296" t="s">
        <v>32</v>
      </c>
      <c r="F871" s="296"/>
      <c r="G871" s="73" t="s">
        <v>22</v>
      </c>
      <c r="H871" s="33">
        <f t="shared" ref="H871:H872" si="260">I871</f>
        <v>3.4000000000000002E-2</v>
      </c>
      <c r="I871" s="62">
        <v>3.4000000000000002E-2</v>
      </c>
      <c r="J871" s="64">
        <f t="shared" ref="J871:J874" si="261">K871*(1-$M$14)</f>
        <v>10.5488</v>
      </c>
      <c r="K871" s="74">
        <v>13.88</v>
      </c>
      <c r="L871" s="70">
        <f>ROUND(H871*J871,2)</f>
        <v>0.36</v>
      </c>
      <c r="O871" s="72"/>
    </row>
    <row r="872" spans="1:15">
      <c r="A872" s="73" t="s">
        <v>29</v>
      </c>
      <c r="B872" s="73" t="s">
        <v>754</v>
      </c>
      <c r="C872" s="73" t="s">
        <v>25</v>
      </c>
      <c r="D872" s="73" t="s">
        <v>755</v>
      </c>
      <c r="E872" s="296" t="s">
        <v>32</v>
      </c>
      <c r="F872" s="296"/>
      <c r="G872" s="73" t="s">
        <v>22</v>
      </c>
      <c r="H872" s="33">
        <f t="shared" si="260"/>
        <v>8.2500000000000004E-2</v>
      </c>
      <c r="I872" s="62">
        <v>8.2500000000000004E-2</v>
      </c>
      <c r="J872" s="64">
        <f t="shared" si="261"/>
        <v>14.288</v>
      </c>
      <c r="K872" s="74">
        <v>18.8</v>
      </c>
      <c r="L872" s="70">
        <f>ROUND(H872*J872,2)</f>
        <v>1.18</v>
      </c>
      <c r="O872" s="72"/>
    </row>
    <row r="873" spans="1:15">
      <c r="A873" s="73" t="s">
        <v>21</v>
      </c>
      <c r="B873" s="73" t="s">
        <v>756</v>
      </c>
      <c r="C873" s="73" t="s">
        <v>25</v>
      </c>
      <c r="D873" s="73" t="s">
        <v>757</v>
      </c>
      <c r="E873" s="296" t="s">
        <v>90</v>
      </c>
      <c r="F873" s="296"/>
      <c r="G873" s="73" t="s">
        <v>20</v>
      </c>
      <c r="H873" s="33">
        <v>0.04</v>
      </c>
      <c r="I873" s="62">
        <v>0.04</v>
      </c>
      <c r="J873" s="33">
        <f t="shared" si="261"/>
        <v>6.4296000000000006</v>
      </c>
      <c r="K873" s="74">
        <v>8.4600000000000009</v>
      </c>
      <c r="L873" s="70">
        <f>ROUND(H873*J873,2)</f>
        <v>0.26</v>
      </c>
      <c r="O873" s="72"/>
    </row>
    <row r="874" spans="1:15" ht="13.5" thickBot="1">
      <c r="A874" s="73" t="s">
        <v>21</v>
      </c>
      <c r="B874" s="73" t="s">
        <v>758</v>
      </c>
      <c r="C874" s="73" t="s">
        <v>25</v>
      </c>
      <c r="D874" s="73" t="s">
        <v>759</v>
      </c>
      <c r="E874" s="296" t="s">
        <v>90</v>
      </c>
      <c r="F874" s="296"/>
      <c r="G874" s="73" t="s">
        <v>287</v>
      </c>
      <c r="H874" s="33">
        <v>4.2999999999999997E-2</v>
      </c>
      <c r="I874" s="62">
        <v>4.2999999999999997E-2</v>
      </c>
      <c r="J874" s="33">
        <f t="shared" si="261"/>
        <v>9.0896000000000008</v>
      </c>
      <c r="K874" s="74">
        <v>11.96</v>
      </c>
      <c r="L874" s="70">
        <f>ROUND(H874*J874,2)</f>
        <v>0.39</v>
      </c>
      <c r="O874" s="72"/>
    </row>
    <row r="875" spans="1:15" ht="13.5" thickTop="1">
      <c r="A875" s="32"/>
      <c r="B875" s="32"/>
      <c r="C875" s="32"/>
      <c r="D875" s="32"/>
      <c r="E875" s="32"/>
      <c r="F875" s="32"/>
      <c r="G875" s="32"/>
      <c r="H875" s="32"/>
      <c r="I875" s="59"/>
      <c r="J875" s="32"/>
      <c r="K875" s="59"/>
      <c r="L875" s="32"/>
      <c r="O875" s="72"/>
    </row>
    <row r="876" spans="1:15">
      <c r="A876" s="65" t="s">
        <v>861</v>
      </c>
      <c r="B876" s="65" t="s">
        <v>9</v>
      </c>
      <c r="C876" s="65" t="s">
        <v>10</v>
      </c>
      <c r="D876" s="65" t="s">
        <v>11</v>
      </c>
      <c r="E876" s="294" t="s">
        <v>12</v>
      </c>
      <c r="F876" s="294"/>
      <c r="G876" s="65" t="s">
        <v>13</v>
      </c>
      <c r="H876" s="65" t="s">
        <v>14</v>
      </c>
      <c r="I876" s="66" t="s">
        <v>14</v>
      </c>
      <c r="J876" s="65" t="s">
        <v>15</v>
      </c>
      <c r="K876" s="66" t="s">
        <v>15</v>
      </c>
      <c r="L876" s="65" t="s">
        <v>16</v>
      </c>
      <c r="O876" s="72"/>
    </row>
    <row r="877" spans="1:15" ht="38.25">
      <c r="A877" s="67" t="s">
        <v>17</v>
      </c>
      <c r="B877" s="67" t="s">
        <v>862</v>
      </c>
      <c r="C877" s="67" t="s">
        <v>25</v>
      </c>
      <c r="D877" s="67" t="s">
        <v>863</v>
      </c>
      <c r="E877" s="295" t="s">
        <v>753</v>
      </c>
      <c r="F877" s="295"/>
      <c r="G877" s="67" t="s">
        <v>41</v>
      </c>
      <c r="H877" s="68">
        <v>1</v>
      </c>
      <c r="I877" s="69">
        <v>1</v>
      </c>
      <c r="J877" s="70">
        <f>SUM(L878:L881)</f>
        <v>12.48</v>
      </c>
      <c r="K877" s="71">
        <v>16.420000000000002</v>
      </c>
      <c r="L877" s="70">
        <f>ROUND(H877*J877,2)</f>
        <v>12.48</v>
      </c>
      <c r="O877" s="72"/>
    </row>
    <row r="878" spans="1:15">
      <c r="A878" s="73" t="s">
        <v>29</v>
      </c>
      <c r="B878" s="73" t="s">
        <v>754</v>
      </c>
      <c r="C878" s="73" t="s">
        <v>25</v>
      </c>
      <c r="D878" s="73" t="s">
        <v>755</v>
      </c>
      <c r="E878" s="296" t="s">
        <v>32</v>
      </c>
      <c r="F878" s="296"/>
      <c r="G878" s="73" t="s">
        <v>22</v>
      </c>
      <c r="H878" s="33">
        <f>I878</f>
        <v>0.67779999999999996</v>
      </c>
      <c r="I878" s="62">
        <v>0.67779999999999996</v>
      </c>
      <c r="J878" s="64">
        <f>K878*(1-$M$14)</f>
        <v>14.288</v>
      </c>
      <c r="K878" s="74">
        <v>18.8</v>
      </c>
      <c r="L878" s="70">
        <f>ROUND(H878*J878,2)</f>
        <v>9.68</v>
      </c>
      <c r="O878" s="72"/>
    </row>
    <row r="879" spans="1:15">
      <c r="A879" s="73" t="s">
        <v>21</v>
      </c>
      <c r="B879" s="73" t="s">
        <v>864</v>
      </c>
      <c r="C879" s="73" t="s">
        <v>25</v>
      </c>
      <c r="D879" s="73" t="s">
        <v>865</v>
      </c>
      <c r="E879" s="296" t="s">
        <v>90</v>
      </c>
      <c r="F879" s="296"/>
      <c r="G879" s="73" t="s">
        <v>287</v>
      </c>
      <c r="H879" s="33">
        <v>1.2699999999999999E-2</v>
      </c>
      <c r="I879" s="62">
        <v>1.2699999999999999E-2</v>
      </c>
      <c r="J879" s="33">
        <f t="shared" ref="J879:J880" si="262">K879*(1-$M$14)</f>
        <v>14.136000000000001</v>
      </c>
      <c r="K879" s="74">
        <v>18.600000000000001</v>
      </c>
      <c r="L879" s="70">
        <f>ROUND(H879*J879,2)</f>
        <v>0.18</v>
      </c>
      <c r="O879" s="72"/>
    </row>
    <row r="880" spans="1:15" ht="13.5" thickBot="1">
      <c r="A880" s="73" t="s">
        <v>21</v>
      </c>
      <c r="B880" s="73" t="s">
        <v>866</v>
      </c>
      <c r="C880" s="73" t="s">
        <v>25</v>
      </c>
      <c r="D880" s="73" t="s">
        <v>867</v>
      </c>
      <c r="E880" s="296" t="s">
        <v>90</v>
      </c>
      <c r="F880" s="296"/>
      <c r="G880" s="73" t="s">
        <v>287</v>
      </c>
      <c r="H880" s="33">
        <v>0.12740000000000001</v>
      </c>
      <c r="I880" s="62">
        <v>0.12740000000000001</v>
      </c>
      <c r="J880" s="33">
        <f t="shared" si="262"/>
        <v>20.596</v>
      </c>
      <c r="K880" s="74">
        <v>27.1</v>
      </c>
      <c r="L880" s="70">
        <f>ROUND(H880*J880,2)</f>
        <v>2.62</v>
      </c>
      <c r="O880" s="72"/>
    </row>
    <row r="881" spans="1:15" ht="13.5" thickTop="1">
      <c r="A881" s="32"/>
      <c r="B881" s="32"/>
      <c r="C881" s="32"/>
      <c r="D881" s="32"/>
      <c r="E881" s="32"/>
      <c r="F881" s="32"/>
      <c r="G881" s="32"/>
      <c r="H881" s="32"/>
      <c r="I881" s="59"/>
      <c r="J881" s="32"/>
      <c r="K881" s="59"/>
      <c r="L881" s="32"/>
      <c r="O881" s="72"/>
    </row>
    <row r="882" spans="1:15">
      <c r="A882" s="65" t="s">
        <v>868</v>
      </c>
      <c r="B882" s="65" t="s">
        <v>9</v>
      </c>
      <c r="C882" s="65" t="s">
        <v>10</v>
      </c>
      <c r="D882" s="65" t="s">
        <v>11</v>
      </c>
      <c r="E882" s="294" t="s">
        <v>12</v>
      </c>
      <c r="F882" s="294"/>
      <c r="G882" s="65" t="s">
        <v>13</v>
      </c>
      <c r="H882" s="65" t="s">
        <v>14</v>
      </c>
      <c r="I882" s="66" t="s">
        <v>14</v>
      </c>
      <c r="J882" s="65" t="s">
        <v>15</v>
      </c>
      <c r="K882" s="66" t="s">
        <v>15</v>
      </c>
      <c r="L882" s="65" t="s">
        <v>16</v>
      </c>
      <c r="O882" s="72"/>
    </row>
    <row r="883" spans="1:15" ht="38.25">
      <c r="A883" s="67" t="s">
        <v>17</v>
      </c>
      <c r="B883" s="67" t="s">
        <v>869</v>
      </c>
      <c r="C883" s="67" t="s">
        <v>25</v>
      </c>
      <c r="D883" s="67" t="s">
        <v>870</v>
      </c>
      <c r="E883" s="295" t="s">
        <v>282</v>
      </c>
      <c r="F883" s="295"/>
      <c r="G883" s="67" t="s">
        <v>41</v>
      </c>
      <c r="H883" s="68">
        <v>1</v>
      </c>
      <c r="I883" s="69">
        <v>1</v>
      </c>
      <c r="J883" s="70">
        <f>SUM(L884:L889)</f>
        <v>22.51</v>
      </c>
      <c r="K883" s="71">
        <v>29.62</v>
      </c>
      <c r="L883" s="70">
        <f t="shared" ref="L883:L888" si="263">ROUND(H883*J883,2)</f>
        <v>22.51</v>
      </c>
      <c r="O883" s="72"/>
    </row>
    <row r="884" spans="1:15" ht="25.5">
      <c r="A884" s="73" t="s">
        <v>29</v>
      </c>
      <c r="B884" s="73" t="s">
        <v>871</v>
      </c>
      <c r="C884" s="73" t="s">
        <v>25</v>
      </c>
      <c r="D884" s="73" t="s">
        <v>872</v>
      </c>
      <c r="E884" s="296" t="s">
        <v>32</v>
      </c>
      <c r="F884" s="296"/>
      <c r="G884" s="73" t="s">
        <v>28</v>
      </c>
      <c r="H884" s="33">
        <v>3.1E-2</v>
      </c>
      <c r="I884" s="62">
        <v>3.1E-2</v>
      </c>
      <c r="J884" s="33">
        <f t="shared" ref="J884:J888" si="264">K884*(1-$M$14)</f>
        <v>368.08319999999998</v>
      </c>
      <c r="K884" s="74">
        <v>484.32</v>
      </c>
      <c r="L884" s="70">
        <f t="shared" si="263"/>
        <v>11.41</v>
      </c>
      <c r="O884" s="72"/>
    </row>
    <row r="885" spans="1:15">
      <c r="A885" s="73" t="s">
        <v>29</v>
      </c>
      <c r="B885" s="73" t="s">
        <v>33</v>
      </c>
      <c r="C885" s="73" t="s">
        <v>25</v>
      </c>
      <c r="D885" s="73" t="s">
        <v>34</v>
      </c>
      <c r="E885" s="296" t="s">
        <v>32</v>
      </c>
      <c r="F885" s="296"/>
      <c r="G885" s="73" t="s">
        <v>22</v>
      </c>
      <c r="H885" s="33">
        <f t="shared" ref="H885:H886" si="265">I885</f>
        <v>0.14299999999999999</v>
      </c>
      <c r="I885" s="62">
        <v>0.14299999999999999</v>
      </c>
      <c r="J885" s="64">
        <f t="shared" si="264"/>
        <v>10.5488</v>
      </c>
      <c r="K885" s="74">
        <v>13.88</v>
      </c>
      <c r="L885" s="70">
        <f t="shared" si="263"/>
        <v>1.51</v>
      </c>
      <c r="O885" s="72"/>
    </row>
    <row r="886" spans="1:15">
      <c r="A886" s="73" t="s">
        <v>29</v>
      </c>
      <c r="B886" s="73" t="s">
        <v>30</v>
      </c>
      <c r="C886" s="73" t="s">
        <v>25</v>
      </c>
      <c r="D886" s="73" t="s">
        <v>31</v>
      </c>
      <c r="E886" s="296" t="s">
        <v>32</v>
      </c>
      <c r="F886" s="296"/>
      <c r="G886" s="73" t="s">
        <v>22</v>
      </c>
      <c r="H886" s="33">
        <f t="shared" si="265"/>
        <v>0.28999999999999998</v>
      </c>
      <c r="I886" s="62">
        <v>0.28999999999999998</v>
      </c>
      <c r="J886" s="64">
        <f t="shared" si="264"/>
        <v>13.520399999999999</v>
      </c>
      <c r="K886" s="74">
        <v>17.79</v>
      </c>
      <c r="L886" s="70">
        <f t="shared" si="263"/>
        <v>3.92</v>
      </c>
      <c r="O886" s="72"/>
    </row>
    <row r="887" spans="1:15">
      <c r="A887" s="73" t="s">
        <v>21</v>
      </c>
      <c r="B887" s="73" t="s">
        <v>285</v>
      </c>
      <c r="C887" s="73" t="s">
        <v>25</v>
      </c>
      <c r="D887" s="73" t="s">
        <v>286</v>
      </c>
      <c r="E887" s="296" t="s">
        <v>90</v>
      </c>
      <c r="F887" s="296"/>
      <c r="G887" s="73" t="s">
        <v>287</v>
      </c>
      <c r="H887" s="33">
        <v>0.435</v>
      </c>
      <c r="I887" s="62">
        <v>0.435</v>
      </c>
      <c r="J887" s="33">
        <f t="shared" si="264"/>
        <v>12.4184</v>
      </c>
      <c r="K887" s="74">
        <v>16.34</v>
      </c>
      <c r="L887" s="70">
        <f t="shared" si="263"/>
        <v>5.4</v>
      </c>
      <c r="O887" s="72"/>
    </row>
    <row r="888" spans="1:15" ht="13.5" thickBot="1">
      <c r="A888" s="73" t="s">
        <v>21</v>
      </c>
      <c r="B888" s="73" t="s">
        <v>227</v>
      </c>
      <c r="C888" s="73" t="s">
        <v>25</v>
      </c>
      <c r="D888" s="73" t="s">
        <v>228</v>
      </c>
      <c r="E888" s="296" t="s">
        <v>90</v>
      </c>
      <c r="F888" s="296"/>
      <c r="G888" s="73" t="s">
        <v>92</v>
      </c>
      <c r="H888" s="33">
        <v>0.5</v>
      </c>
      <c r="I888" s="62">
        <v>0.5</v>
      </c>
      <c r="J888" s="33">
        <f t="shared" si="264"/>
        <v>0.53199999999999992</v>
      </c>
      <c r="K888" s="74">
        <v>0.7</v>
      </c>
      <c r="L888" s="70">
        <f t="shared" si="263"/>
        <v>0.27</v>
      </c>
      <c r="O888" s="72"/>
    </row>
    <row r="889" spans="1:15" ht="13.5" thickTop="1">
      <c r="A889" s="32"/>
      <c r="B889" s="32"/>
      <c r="C889" s="32"/>
      <c r="D889" s="32"/>
      <c r="E889" s="32"/>
      <c r="F889" s="32"/>
      <c r="G889" s="32"/>
      <c r="H889" s="32"/>
      <c r="I889" s="59"/>
      <c r="J889" s="32"/>
      <c r="K889" s="59"/>
      <c r="L889" s="32"/>
      <c r="O889" s="72"/>
    </row>
    <row r="890" spans="1:15">
      <c r="A890" s="65" t="s">
        <v>873</v>
      </c>
      <c r="B890" s="65" t="s">
        <v>9</v>
      </c>
      <c r="C890" s="65" t="s">
        <v>10</v>
      </c>
      <c r="D890" s="65" t="s">
        <v>11</v>
      </c>
      <c r="E890" s="294" t="s">
        <v>12</v>
      </c>
      <c r="F890" s="294"/>
      <c r="G890" s="65" t="s">
        <v>13</v>
      </c>
      <c r="H890" s="65" t="s">
        <v>14</v>
      </c>
      <c r="I890" s="66" t="s">
        <v>14</v>
      </c>
      <c r="J890" s="65" t="s">
        <v>15</v>
      </c>
      <c r="K890" s="66" t="s">
        <v>15</v>
      </c>
      <c r="L890" s="65" t="s">
        <v>16</v>
      </c>
      <c r="O890" s="72"/>
    </row>
    <row r="891" spans="1:15" ht="25.5">
      <c r="A891" s="67" t="s">
        <v>17</v>
      </c>
      <c r="B891" s="67" t="s">
        <v>874</v>
      </c>
      <c r="C891" s="67" t="s">
        <v>25</v>
      </c>
      <c r="D891" s="67" t="s">
        <v>875</v>
      </c>
      <c r="E891" s="295" t="s">
        <v>876</v>
      </c>
      <c r="F891" s="295"/>
      <c r="G891" s="67" t="s">
        <v>41</v>
      </c>
      <c r="H891" s="68">
        <v>1</v>
      </c>
      <c r="I891" s="69">
        <v>1</v>
      </c>
      <c r="J891" s="70">
        <f>SUM(L892:L897)</f>
        <v>64.2</v>
      </c>
      <c r="K891" s="71">
        <v>84.47</v>
      </c>
      <c r="L891" s="70">
        <f t="shared" ref="L891:L896" si="266">ROUND(H891*J891,2)</f>
        <v>64.2</v>
      </c>
      <c r="O891" s="72"/>
    </row>
    <row r="892" spans="1:15">
      <c r="A892" s="73" t="s">
        <v>29</v>
      </c>
      <c r="B892" s="73" t="s">
        <v>877</v>
      </c>
      <c r="C892" s="73" t="s">
        <v>25</v>
      </c>
      <c r="D892" s="73" t="s">
        <v>878</v>
      </c>
      <c r="E892" s="296" t="s">
        <v>32</v>
      </c>
      <c r="F892" s="296"/>
      <c r="G892" s="73" t="s">
        <v>22</v>
      </c>
      <c r="H892" s="33">
        <f t="shared" ref="H892:H893" si="267">I892</f>
        <v>0.19</v>
      </c>
      <c r="I892" s="62">
        <v>0.19</v>
      </c>
      <c r="J892" s="64">
        <f t="shared" ref="J892:J896" si="268">K892*(1-$M$14)</f>
        <v>12.585599999999999</v>
      </c>
      <c r="K892" s="74">
        <v>16.559999999999999</v>
      </c>
      <c r="L892" s="70">
        <f t="shared" si="266"/>
        <v>2.39</v>
      </c>
      <c r="O892" s="72"/>
    </row>
    <row r="893" spans="1:15">
      <c r="A893" s="73" t="s">
        <v>29</v>
      </c>
      <c r="B893" s="73" t="s">
        <v>879</v>
      </c>
      <c r="C893" s="73" t="s">
        <v>25</v>
      </c>
      <c r="D893" s="73" t="s">
        <v>880</v>
      </c>
      <c r="E893" s="296" t="s">
        <v>32</v>
      </c>
      <c r="F893" s="296"/>
      <c r="G893" s="73" t="s">
        <v>22</v>
      </c>
      <c r="H893" s="33">
        <f t="shared" si="267"/>
        <v>0.94799999999999995</v>
      </c>
      <c r="I893" s="62">
        <v>0.94799999999999995</v>
      </c>
      <c r="J893" s="64">
        <f t="shared" si="268"/>
        <v>13.520399999999999</v>
      </c>
      <c r="K893" s="74">
        <v>17.79</v>
      </c>
      <c r="L893" s="70">
        <f t="shared" si="266"/>
        <v>12.82</v>
      </c>
      <c r="O893" s="72"/>
    </row>
    <row r="894" spans="1:15">
      <c r="A894" s="73" t="s">
        <v>21</v>
      </c>
      <c r="B894" s="73" t="s">
        <v>881</v>
      </c>
      <c r="C894" s="73" t="s">
        <v>25</v>
      </c>
      <c r="D894" s="73" t="s">
        <v>882</v>
      </c>
      <c r="E894" s="296" t="s">
        <v>90</v>
      </c>
      <c r="F894" s="296"/>
      <c r="G894" s="73" t="s">
        <v>92</v>
      </c>
      <c r="H894" s="33">
        <v>0.26</v>
      </c>
      <c r="I894" s="62">
        <v>0.26</v>
      </c>
      <c r="J894" s="33">
        <f t="shared" si="268"/>
        <v>5.3655999999999997</v>
      </c>
      <c r="K894" s="74">
        <v>7.06</v>
      </c>
      <c r="L894" s="70">
        <f t="shared" si="266"/>
        <v>1.4</v>
      </c>
      <c r="O894" s="72"/>
    </row>
    <row r="895" spans="1:15" ht="25.5">
      <c r="A895" s="73" t="s">
        <v>21</v>
      </c>
      <c r="B895" s="73" t="s">
        <v>883</v>
      </c>
      <c r="C895" s="73" t="s">
        <v>25</v>
      </c>
      <c r="D895" s="73" t="s">
        <v>884</v>
      </c>
      <c r="E895" s="296" t="s">
        <v>90</v>
      </c>
      <c r="F895" s="296"/>
      <c r="G895" s="73" t="s">
        <v>41</v>
      </c>
      <c r="H895" s="33">
        <v>1.125</v>
      </c>
      <c r="I895" s="62">
        <v>1.125</v>
      </c>
      <c r="J895" s="33">
        <f t="shared" si="268"/>
        <v>37.316000000000003</v>
      </c>
      <c r="K895" s="74">
        <v>49.1</v>
      </c>
      <c r="L895" s="70">
        <f t="shared" si="266"/>
        <v>41.98</v>
      </c>
      <c r="O895" s="72"/>
    </row>
    <row r="896" spans="1:15" ht="26.25" thickBot="1">
      <c r="A896" s="73" t="s">
        <v>21</v>
      </c>
      <c r="B896" s="73" t="s">
        <v>885</v>
      </c>
      <c r="C896" s="73" t="s">
        <v>25</v>
      </c>
      <c r="D896" s="73" t="s">
        <v>886</v>
      </c>
      <c r="E896" s="296" t="s">
        <v>90</v>
      </c>
      <c r="F896" s="296"/>
      <c r="G896" s="73" t="s">
        <v>287</v>
      </c>
      <c r="H896" s="33">
        <v>0.61499999999999999</v>
      </c>
      <c r="I896" s="62">
        <v>0.61499999999999999</v>
      </c>
      <c r="J896" s="33">
        <f t="shared" si="268"/>
        <v>9.120000000000001</v>
      </c>
      <c r="K896" s="74">
        <v>12</v>
      </c>
      <c r="L896" s="70">
        <f t="shared" si="266"/>
        <v>5.61</v>
      </c>
      <c r="O896" s="72"/>
    </row>
    <row r="897" spans="1:15" ht="13.5" thickTop="1">
      <c r="A897" s="32"/>
      <c r="B897" s="32"/>
      <c r="C897" s="32"/>
      <c r="D897" s="32"/>
      <c r="E897" s="32"/>
      <c r="F897" s="32"/>
      <c r="G897" s="32"/>
      <c r="H897" s="32"/>
      <c r="I897" s="59"/>
      <c r="J897" s="32"/>
      <c r="K897" s="59"/>
      <c r="L897" s="32"/>
      <c r="O897" s="72"/>
    </row>
    <row r="898" spans="1:15">
      <c r="A898" s="65" t="s">
        <v>887</v>
      </c>
      <c r="B898" s="65" t="s">
        <v>9</v>
      </c>
      <c r="C898" s="65" t="s">
        <v>10</v>
      </c>
      <c r="D898" s="65" t="s">
        <v>11</v>
      </c>
      <c r="E898" s="294" t="s">
        <v>12</v>
      </c>
      <c r="F898" s="294"/>
      <c r="G898" s="65" t="s">
        <v>13</v>
      </c>
      <c r="H898" s="65" t="s">
        <v>14</v>
      </c>
      <c r="I898" s="66" t="s">
        <v>14</v>
      </c>
      <c r="J898" s="65" t="s">
        <v>15</v>
      </c>
      <c r="K898" s="66" t="s">
        <v>15</v>
      </c>
      <c r="L898" s="65" t="s">
        <v>16</v>
      </c>
      <c r="O898" s="72"/>
    </row>
    <row r="899" spans="1:15" ht="25.5">
      <c r="A899" s="67" t="s">
        <v>17</v>
      </c>
      <c r="B899" s="67" t="s">
        <v>888</v>
      </c>
      <c r="C899" s="67" t="s">
        <v>25</v>
      </c>
      <c r="D899" s="67" t="s">
        <v>889</v>
      </c>
      <c r="E899" s="295" t="s">
        <v>32</v>
      </c>
      <c r="F899" s="295"/>
      <c r="G899" s="67" t="s">
        <v>28</v>
      </c>
      <c r="H899" s="68">
        <v>1</v>
      </c>
      <c r="I899" s="69">
        <v>1</v>
      </c>
      <c r="J899" s="70">
        <f>SUM(L900:L905)</f>
        <v>418.90000000000003</v>
      </c>
      <c r="K899" s="71">
        <v>551.19000000000005</v>
      </c>
      <c r="L899" s="70">
        <f t="shared" ref="L899:L904" si="269">ROUND(H899*J899,2)</f>
        <v>418.9</v>
      </c>
      <c r="O899" s="72"/>
    </row>
    <row r="900" spans="1:15" ht="25.5">
      <c r="A900" s="73" t="s">
        <v>29</v>
      </c>
      <c r="B900" s="73" t="s">
        <v>890</v>
      </c>
      <c r="C900" s="73" t="s">
        <v>25</v>
      </c>
      <c r="D900" s="73" t="s">
        <v>891</v>
      </c>
      <c r="E900" s="296" t="s">
        <v>77</v>
      </c>
      <c r="F900" s="296"/>
      <c r="G900" s="73" t="s">
        <v>81</v>
      </c>
      <c r="H900" s="33">
        <v>3.39</v>
      </c>
      <c r="I900" s="62">
        <v>3.39</v>
      </c>
      <c r="J900" s="33">
        <f t="shared" ref="J900:J901" si="270">K900*(1-$M$14)</f>
        <v>0.31159999999999999</v>
      </c>
      <c r="K900" s="74">
        <v>0.41</v>
      </c>
      <c r="L900" s="70">
        <f t="shared" si="269"/>
        <v>1.06</v>
      </c>
      <c r="O900" s="72"/>
    </row>
    <row r="901" spans="1:15" ht="25.5">
      <c r="A901" s="73" t="s">
        <v>29</v>
      </c>
      <c r="B901" s="73" t="s">
        <v>892</v>
      </c>
      <c r="C901" s="73" t="s">
        <v>25</v>
      </c>
      <c r="D901" s="73" t="s">
        <v>893</v>
      </c>
      <c r="E901" s="296" t="s">
        <v>77</v>
      </c>
      <c r="F901" s="296"/>
      <c r="G901" s="73" t="s">
        <v>78</v>
      </c>
      <c r="H901" s="33">
        <v>1.03</v>
      </c>
      <c r="I901" s="62">
        <v>1.03</v>
      </c>
      <c r="J901" s="33">
        <f t="shared" si="270"/>
        <v>1.292</v>
      </c>
      <c r="K901" s="74">
        <v>1.7</v>
      </c>
      <c r="L901" s="70">
        <f t="shared" si="269"/>
        <v>1.33</v>
      </c>
      <c r="O901" s="72"/>
    </row>
    <row r="902" spans="1:15">
      <c r="A902" s="73" t="s">
        <v>29</v>
      </c>
      <c r="B902" s="73" t="s">
        <v>894</v>
      </c>
      <c r="C902" s="73" t="s">
        <v>25</v>
      </c>
      <c r="D902" s="73" t="s">
        <v>895</v>
      </c>
      <c r="E902" s="296" t="s">
        <v>32</v>
      </c>
      <c r="F902" s="296"/>
      <c r="G902" s="73" t="s">
        <v>22</v>
      </c>
      <c r="H902" s="33">
        <f>I902</f>
        <v>4.4180000000000001</v>
      </c>
      <c r="I902" s="62">
        <v>4.4180000000000001</v>
      </c>
      <c r="J902" s="64">
        <f>K902*(1-$M$14)</f>
        <v>13.406400000000001</v>
      </c>
      <c r="K902" s="74">
        <v>17.64</v>
      </c>
      <c r="L902" s="70">
        <f t="shared" si="269"/>
        <v>59.23</v>
      </c>
      <c r="O902" s="72"/>
    </row>
    <row r="903" spans="1:15">
      <c r="A903" s="73" t="s">
        <v>21</v>
      </c>
      <c r="B903" s="73" t="s">
        <v>328</v>
      </c>
      <c r="C903" s="73" t="s">
        <v>25</v>
      </c>
      <c r="D903" s="73" t="s">
        <v>329</v>
      </c>
      <c r="E903" s="296" t="s">
        <v>90</v>
      </c>
      <c r="F903" s="296"/>
      <c r="G903" s="73" t="s">
        <v>28</v>
      </c>
      <c r="H903" s="33">
        <v>1.27</v>
      </c>
      <c r="I903" s="62">
        <v>1.27</v>
      </c>
      <c r="J903" s="33">
        <f t="shared" ref="J903:J904" si="271">K903*(1-$M$14)</f>
        <v>41.04</v>
      </c>
      <c r="K903" s="74">
        <v>54</v>
      </c>
      <c r="L903" s="70">
        <f t="shared" si="269"/>
        <v>52.12</v>
      </c>
      <c r="O903" s="72"/>
    </row>
    <row r="904" spans="1:15" ht="13.5" thickBot="1">
      <c r="A904" s="73" t="s">
        <v>21</v>
      </c>
      <c r="B904" s="73" t="s">
        <v>227</v>
      </c>
      <c r="C904" s="73" t="s">
        <v>25</v>
      </c>
      <c r="D904" s="73" t="s">
        <v>228</v>
      </c>
      <c r="E904" s="296" t="s">
        <v>90</v>
      </c>
      <c r="F904" s="296"/>
      <c r="G904" s="73" t="s">
        <v>92</v>
      </c>
      <c r="H904" s="33">
        <v>573.61</v>
      </c>
      <c r="I904" s="62">
        <v>573.61</v>
      </c>
      <c r="J904" s="33">
        <f t="shared" si="271"/>
        <v>0.53199999999999992</v>
      </c>
      <c r="K904" s="74">
        <v>0.7</v>
      </c>
      <c r="L904" s="70">
        <f t="shared" si="269"/>
        <v>305.16000000000003</v>
      </c>
      <c r="O904" s="72"/>
    </row>
    <row r="905" spans="1:15" ht="13.5" thickTop="1">
      <c r="A905" s="32"/>
      <c r="B905" s="32"/>
      <c r="C905" s="32"/>
      <c r="D905" s="32"/>
      <c r="E905" s="32"/>
      <c r="F905" s="32"/>
      <c r="G905" s="32"/>
      <c r="H905" s="32"/>
      <c r="I905" s="59"/>
      <c r="J905" s="32"/>
      <c r="K905" s="59"/>
      <c r="L905" s="32"/>
      <c r="O905" s="72"/>
    </row>
    <row r="906" spans="1:15">
      <c r="A906" s="65" t="s">
        <v>896</v>
      </c>
      <c r="B906" s="65" t="s">
        <v>9</v>
      </c>
      <c r="C906" s="65" t="s">
        <v>10</v>
      </c>
      <c r="D906" s="65" t="s">
        <v>11</v>
      </c>
      <c r="E906" s="294" t="s">
        <v>12</v>
      </c>
      <c r="F906" s="294"/>
      <c r="G906" s="65" t="s">
        <v>13</v>
      </c>
      <c r="H906" s="65" t="s">
        <v>14</v>
      </c>
      <c r="I906" s="66" t="s">
        <v>14</v>
      </c>
      <c r="J906" s="65" t="s">
        <v>15</v>
      </c>
      <c r="K906" s="66" t="s">
        <v>15</v>
      </c>
      <c r="L906" s="65" t="s">
        <v>16</v>
      </c>
      <c r="O906" s="72"/>
    </row>
    <row r="907" spans="1:15" ht="25.5">
      <c r="A907" s="67" t="s">
        <v>17</v>
      </c>
      <c r="B907" s="67" t="s">
        <v>897</v>
      </c>
      <c r="C907" s="67" t="s">
        <v>25</v>
      </c>
      <c r="D907" s="67" t="s">
        <v>898</v>
      </c>
      <c r="E907" s="295" t="s">
        <v>144</v>
      </c>
      <c r="F907" s="295"/>
      <c r="G907" s="67" t="s">
        <v>41</v>
      </c>
      <c r="H907" s="68">
        <v>1</v>
      </c>
      <c r="I907" s="69">
        <v>1</v>
      </c>
      <c r="J907" s="70">
        <f>SUM(L908:L914)</f>
        <v>446.05</v>
      </c>
      <c r="K907" s="71">
        <v>586.91</v>
      </c>
      <c r="L907" s="70">
        <f t="shared" ref="L907:L914" si="272">ROUND(H907*J907,2)</f>
        <v>446.05</v>
      </c>
      <c r="O907" s="72"/>
    </row>
    <row r="908" spans="1:15" ht="25.5">
      <c r="A908" s="73" t="s">
        <v>29</v>
      </c>
      <c r="B908" s="73" t="s">
        <v>101</v>
      </c>
      <c r="C908" s="73" t="s">
        <v>25</v>
      </c>
      <c r="D908" s="73" t="s">
        <v>102</v>
      </c>
      <c r="E908" s="296" t="s">
        <v>77</v>
      </c>
      <c r="F908" s="296"/>
      <c r="G908" s="73" t="s">
        <v>81</v>
      </c>
      <c r="H908" s="33">
        <v>1.3160000000000001</v>
      </c>
      <c r="I908" s="62">
        <v>1.3160000000000001</v>
      </c>
      <c r="J908" s="33">
        <f t="shared" ref="J908:J914" si="273">K908*(1-$M$14)</f>
        <v>16.91</v>
      </c>
      <c r="K908" s="74">
        <v>22.25</v>
      </c>
      <c r="L908" s="70">
        <f t="shared" si="272"/>
        <v>22.25</v>
      </c>
      <c r="O908" s="72"/>
    </row>
    <row r="909" spans="1:15" ht="25.5">
      <c r="A909" s="73" t="s">
        <v>29</v>
      </c>
      <c r="B909" s="73" t="s">
        <v>103</v>
      </c>
      <c r="C909" s="73" t="s">
        <v>25</v>
      </c>
      <c r="D909" s="73" t="s">
        <v>104</v>
      </c>
      <c r="E909" s="296" t="s">
        <v>77</v>
      </c>
      <c r="F909" s="296"/>
      <c r="G909" s="73" t="s">
        <v>78</v>
      </c>
      <c r="H909" s="33">
        <v>8.8999999999999996E-2</v>
      </c>
      <c r="I909" s="62">
        <v>8.8999999999999996E-2</v>
      </c>
      <c r="J909" s="33">
        <f t="shared" si="273"/>
        <v>18.779600000000002</v>
      </c>
      <c r="K909" s="74">
        <v>24.71</v>
      </c>
      <c r="L909" s="70">
        <f t="shared" si="272"/>
        <v>1.67</v>
      </c>
      <c r="O909" s="72"/>
    </row>
    <row r="910" spans="1:15">
      <c r="A910" s="73" t="s">
        <v>29</v>
      </c>
      <c r="B910" s="73" t="s">
        <v>298</v>
      </c>
      <c r="C910" s="73" t="s">
        <v>25</v>
      </c>
      <c r="D910" s="73" t="s">
        <v>299</v>
      </c>
      <c r="E910" s="296" t="s">
        <v>32</v>
      </c>
      <c r="F910" s="296"/>
      <c r="G910" s="73" t="s">
        <v>22</v>
      </c>
      <c r="H910" s="33">
        <f t="shared" ref="H910:H911" si="274">I910</f>
        <v>1.405</v>
      </c>
      <c r="I910" s="62">
        <v>1.405</v>
      </c>
      <c r="J910" s="64">
        <f t="shared" si="273"/>
        <v>14.972</v>
      </c>
      <c r="K910" s="74">
        <v>19.7</v>
      </c>
      <c r="L910" s="70">
        <f t="shared" si="272"/>
        <v>21.04</v>
      </c>
      <c r="O910" s="72"/>
    </row>
    <row r="911" spans="1:15">
      <c r="A911" s="73" t="s">
        <v>29</v>
      </c>
      <c r="B911" s="73" t="s">
        <v>33</v>
      </c>
      <c r="C911" s="73" t="s">
        <v>25</v>
      </c>
      <c r="D911" s="73" t="s">
        <v>34</v>
      </c>
      <c r="E911" s="296" t="s">
        <v>32</v>
      </c>
      <c r="F911" s="296"/>
      <c r="G911" s="73" t="s">
        <v>22</v>
      </c>
      <c r="H911" s="33">
        <f t="shared" si="274"/>
        <v>0.7</v>
      </c>
      <c r="I911" s="62">
        <v>0.7</v>
      </c>
      <c r="J911" s="64">
        <f t="shared" si="273"/>
        <v>10.5488</v>
      </c>
      <c r="K911" s="74">
        <v>13.88</v>
      </c>
      <c r="L911" s="70">
        <f t="shared" si="272"/>
        <v>7.38</v>
      </c>
      <c r="O911" s="72"/>
    </row>
    <row r="912" spans="1:15">
      <c r="A912" s="73" t="s">
        <v>21</v>
      </c>
      <c r="B912" s="73" t="s">
        <v>899</v>
      </c>
      <c r="C912" s="73" t="s">
        <v>25</v>
      </c>
      <c r="D912" s="73" t="s">
        <v>900</v>
      </c>
      <c r="E912" s="296" t="s">
        <v>90</v>
      </c>
      <c r="F912" s="296"/>
      <c r="G912" s="73" t="s">
        <v>92</v>
      </c>
      <c r="H912" s="33">
        <v>0.53</v>
      </c>
      <c r="I912" s="62">
        <v>0.53</v>
      </c>
      <c r="J912" s="33">
        <f t="shared" si="273"/>
        <v>34.7776</v>
      </c>
      <c r="K912" s="74">
        <v>45.76</v>
      </c>
      <c r="L912" s="70">
        <f t="shared" si="272"/>
        <v>18.43</v>
      </c>
      <c r="O912" s="72"/>
    </row>
    <row r="913" spans="1:15">
      <c r="A913" s="73" t="s">
        <v>21</v>
      </c>
      <c r="B913" s="73" t="s">
        <v>901</v>
      </c>
      <c r="C913" s="73" t="s">
        <v>25</v>
      </c>
      <c r="D913" s="73" t="s">
        <v>902</v>
      </c>
      <c r="E913" s="296" t="s">
        <v>90</v>
      </c>
      <c r="F913" s="296"/>
      <c r="G913" s="73" t="s">
        <v>92</v>
      </c>
      <c r="H913" s="33">
        <v>0.97</v>
      </c>
      <c r="I913" s="62">
        <v>0.97</v>
      </c>
      <c r="J913" s="33">
        <f t="shared" si="273"/>
        <v>1.5275999999999998</v>
      </c>
      <c r="K913" s="74">
        <v>2.0099999999999998</v>
      </c>
      <c r="L913" s="70">
        <f t="shared" si="272"/>
        <v>1.48</v>
      </c>
      <c r="O913" s="72"/>
    </row>
    <row r="914" spans="1:15" ht="26.25" thickBot="1">
      <c r="A914" s="73" t="s">
        <v>21</v>
      </c>
      <c r="B914" s="73" t="s">
        <v>903</v>
      </c>
      <c r="C914" s="73" t="s">
        <v>25</v>
      </c>
      <c r="D914" s="73" t="s">
        <v>904</v>
      </c>
      <c r="E914" s="296" t="s">
        <v>90</v>
      </c>
      <c r="F914" s="296"/>
      <c r="G914" s="73" t="s">
        <v>41</v>
      </c>
      <c r="H914" s="33">
        <v>1.05</v>
      </c>
      <c r="I914" s="62">
        <v>1.05</v>
      </c>
      <c r="J914" s="33">
        <f t="shared" si="273"/>
        <v>355.99920000000003</v>
      </c>
      <c r="K914" s="74">
        <v>468.42</v>
      </c>
      <c r="L914" s="70">
        <f t="shared" si="272"/>
        <v>373.8</v>
      </c>
      <c r="O914" s="72"/>
    </row>
    <row r="915" spans="1:15" ht="13.5" thickTop="1">
      <c r="A915" s="32"/>
      <c r="B915" s="32"/>
      <c r="C915" s="32"/>
      <c r="D915" s="32"/>
      <c r="E915" s="32"/>
      <c r="F915" s="32"/>
      <c r="G915" s="32"/>
      <c r="H915" s="32"/>
      <c r="I915" s="59"/>
      <c r="J915" s="32"/>
      <c r="K915" s="59"/>
      <c r="L915" s="32"/>
      <c r="O915" s="72"/>
    </row>
    <row r="916" spans="1:15">
      <c r="A916" s="65" t="s">
        <v>905</v>
      </c>
      <c r="B916" s="65" t="s">
        <v>9</v>
      </c>
      <c r="C916" s="65" t="s">
        <v>10</v>
      </c>
      <c r="D916" s="65" t="s">
        <v>11</v>
      </c>
      <c r="E916" s="294" t="s">
        <v>12</v>
      </c>
      <c r="F916" s="294"/>
      <c r="G916" s="65" t="s">
        <v>13</v>
      </c>
      <c r="H916" s="65" t="s">
        <v>14</v>
      </c>
      <c r="I916" s="66" t="s">
        <v>14</v>
      </c>
      <c r="J916" s="65" t="s">
        <v>15</v>
      </c>
      <c r="K916" s="66" t="s">
        <v>15</v>
      </c>
      <c r="L916" s="65" t="s">
        <v>16</v>
      </c>
      <c r="O916" s="72"/>
    </row>
    <row r="917" spans="1:15">
      <c r="A917" s="67" t="s">
        <v>17</v>
      </c>
      <c r="B917" s="67" t="s">
        <v>906</v>
      </c>
      <c r="C917" s="67" t="s">
        <v>25</v>
      </c>
      <c r="D917" s="67" t="s">
        <v>907</v>
      </c>
      <c r="E917" s="295" t="s">
        <v>282</v>
      </c>
      <c r="F917" s="295"/>
      <c r="G917" s="67" t="s">
        <v>49</v>
      </c>
      <c r="H917" s="68">
        <v>1</v>
      </c>
      <c r="I917" s="69">
        <v>1</v>
      </c>
      <c r="J917" s="70">
        <f>SUM(L918:L921)</f>
        <v>57.6</v>
      </c>
      <c r="K917" s="71">
        <v>75.790000000000006</v>
      </c>
      <c r="L917" s="70">
        <f>ROUND(H917*J917,2)</f>
        <v>57.6</v>
      </c>
      <c r="O917" s="72"/>
    </row>
    <row r="918" spans="1:15">
      <c r="A918" s="73" t="s">
        <v>29</v>
      </c>
      <c r="B918" s="73" t="s">
        <v>298</v>
      </c>
      <c r="C918" s="73" t="s">
        <v>25</v>
      </c>
      <c r="D918" s="73" t="s">
        <v>299</v>
      </c>
      <c r="E918" s="296" t="s">
        <v>32</v>
      </c>
      <c r="F918" s="296"/>
      <c r="G918" s="73" t="s">
        <v>22</v>
      </c>
      <c r="H918" s="33">
        <f t="shared" ref="H918:H919" si="275">I918</f>
        <v>0.54600000000000004</v>
      </c>
      <c r="I918" s="62">
        <v>0.54600000000000004</v>
      </c>
      <c r="J918" s="64">
        <f t="shared" ref="J918:J921" si="276">K918*(1-$M$14)</f>
        <v>14.972</v>
      </c>
      <c r="K918" s="74">
        <v>19.7</v>
      </c>
      <c r="L918" s="70">
        <f>ROUND(H918*J918,2)</f>
        <v>8.17</v>
      </c>
      <c r="O918" s="72"/>
    </row>
    <row r="919" spans="1:15">
      <c r="A919" s="73" t="s">
        <v>29</v>
      </c>
      <c r="B919" s="73" t="s">
        <v>33</v>
      </c>
      <c r="C919" s="73" t="s">
        <v>25</v>
      </c>
      <c r="D919" s="73" t="s">
        <v>34</v>
      </c>
      <c r="E919" s="296" t="s">
        <v>32</v>
      </c>
      <c r="F919" s="296"/>
      <c r="G919" s="73" t="s">
        <v>22</v>
      </c>
      <c r="H919" s="33">
        <f t="shared" si="275"/>
        <v>0.27300000000000002</v>
      </c>
      <c r="I919" s="62">
        <v>0.27300000000000002</v>
      </c>
      <c r="J919" s="64">
        <f t="shared" si="276"/>
        <v>10.5488</v>
      </c>
      <c r="K919" s="74">
        <v>13.88</v>
      </c>
      <c r="L919" s="70">
        <f>ROUND(H919*J919,2)</f>
        <v>2.88</v>
      </c>
      <c r="O919" s="72"/>
    </row>
    <row r="920" spans="1:15">
      <c r="A920" s="73" t="s">
        <v>21</v>
      </c>
      <c r="B920" s="73" t="s">
        <v>291</v>
      </c>
      <c r="C920" s="73" t="s">
        <v>25</v>
      </c>
      <c r="D920" s="73" t="s">
        <v>292</v>
      </c>
      <c r="E920" s="296" t="s">
        <v>90</v>
      </c>
      <c r="F920" s="296"/>
      <c r="G920" s="73" t="s">
        <v>92</v>
      </c>
      <c r="H920" s="33">
        <v>1.29</v>
      </c>
      <c r="I920" s="62">
        <v>1.29</v>
      </c>
      <c r="J920" s="33">
        <f t="shared" si="276"/>
        <v>1.33</v>
      </c>
      <c r="K920" s="74">
        <v>1.75</v>
      </c>
      <c r="L920" s="70">
        <f>ROUND(H920*J920,2)</f>
        <v>1.72</v>
      </c>
      <c r="O920" s="72"/>
    </row>
    <row r="921" spans="1:15" ht="26.25" thickBot="1">
      <c r="A921" s="73" t="s">
        <v>21</v>
      </c>
      <c r="B921" s="73" t="s">
        <v>908</v>
      </c>
      <c r="C921" s="73" t="s">
        <v>25</v>
      </c>
      <c r="D921" s="73" t="s">
        <v>909</v>
      </c>
      <c r="E921" s="296" t="s">
        <v>90</v>
      </c>
      <c r="F921" s="296"/>
      <c r="G921" s="73" t="s">
        <v>49</v>
      </c>
      <c r="H921" s="33">
        <v>1</v>
      </c>
      <c r="I921" s="62">
        <v>1</v>
      </c>
      <c r="J921" s="33">
        <f t="shared" si="276"/>
        <v>44.8324</v>
      </c>
      <c r="K921" s="74">
        <v>58.99</v>
      </c>
      <c r="L921" s="70">
        <f>ROUND(H921*J921,2)</f>
        <v>44.83</v>
      </c>
      <c r="O921" s="72"/>
    </row>
    <row r="922" spans="1:15" ht="13.5" thickTop="1">
      <c r="A922" s="32"/>
      <c r="B922" s="32"/>
      <c r="C922" s="32"/>
      <c r="D922" s="32"/>
      <c r="E922" s="32"/>
      <c r="F922" s="32"/>
      <c r="G922" s="32"/>
      <c r="H922" s="32"/>
      <c r="I922" s="59"/>
      <c r="J922" s="32"/>
      <c r="K922" s="59"/>
      <c r="L922" s="32"/>
      <c r="O922" s="72"/>
    </row>
    <row r="923" spans="1:15">
      <c r="A923" s="65" t="s">
        <v>910</v>
      </c>
      <c r="B923" s="65" t="s">
        <v>9</v>
      </c>
      <c r="C923" s="65" t="s">
        <v>10</v>
      </c>
      <c r="D923" s="65" t="s">
        <v>11</v>
      </c>
      <c r="E923" s="294" t="s">
        <v>12</v>
      </c>
      <c r="F923" s="294"/>
      <c r="G923" s="65" t="s">
        <v>13</v>
      </c>
      <c r="H923" s="65" t="s">
        <v>14</v>
      </c>
      <c r="I923" s="66" t="s">
        <v>14</v>
      </c>
      <c r="J923" s="65" t="s">
        <v>15</v>
      </c>
      <c r="K923" s="66" t="s">
        <v>15</v>
      </c>
      <c r="L923" s="65" t="s">
        <v>16</v>
      </c>
      <c r="O923" s="72"/>
    </row>
    <row r="924" spans="1:15" ht="25.5">
      <c r="A924" s="67" t="s">
        <v>17</v>
      </c>
      <c r="B924" s="67" t="s">
        <v>911</v>
      </c>
      <c r="C924" s="67" t="s">
        <v>25</v>
      </c>
      <c r="D924" s="67" t="s">
        <v>912</v>
      </c>
      <c r="E924" s="295" t="s">
        <v>377</v>
      </c>
      <c r="F924" s="295"/>
      <c r="G924" s="67" t="s">
        <v>20</v>
      </c>
      <c r="H924" s="68">
        <v>1</v>
      </c>
      <c r="I924" s="69">
        <v>1</v>
      </c>
      <c r="J924" s="70">
        <f>SUM(L925:L928)</f>
        <v>188.72</v>
      </c>
      <c r="K924" s="71">
        <v>248.31</v>
      </c>
      <c r="L924" s="70">
        <f>ROUND(H924*J924,2)</f>
        <v>188.72</v>
      </c>
      <c r="O924" s="72"/>
    </row>
    <row r="925" spans="1:15">
      <c r="A925" s="73" t="s">
        <v>29</v>
      </c>
      <c r="B925" s="73" t="s">
        <v>38</v>
      </c>
      <c r="C925" s="73" t="s">
        <v>25</v>
      </c>
      <c r="D925" s="73" t="s">
        <v>39</v>
      </c>
      <c r="E925" s="296" t="s">
        <v>32</v>
      </c>
      <c r="F925" s="296"/>
      <c r="G925" s="73" t="s">
        <v>22</v>
      </c>
      <c r="H925" s="33">
        <f t="shared" ref="H925:H926" si="277">I925</f>
        <v>0.94799999999999995</v>
      </c>
      <c r="I925" s="62">
        <v>0.94799999999999995</v>
      </c>
      <c r="J925" s="64">
        <f t="shared" ref="J925:J928" si="278">K925*(1-$M$14)</f>
        <v>13.1556</v>
      </c>
      <c r="K925" s="74">
        <v>17.309999999999999</v>
      </c>
      <c r="L925" s="70">
        <f>ROUND(H925*J925,2)</f>
        <v>12.47</v>
      </c>
      <c r="O925" s="72"/>
    </row>
    <row r="926" spans="1:15">
      <c r="A926" s="73" t="s">
        <v>29</v>
      </c>
      <c r="B926" s="73" t="s">
        <v>33</v>
      </c>
      <c r="C926" s="73" t="s">
        <v>25</v>
      </c>
      <c r="D926" s="73" t="s">
        <v>34</v>
      </c>
      <c r="E926" s="296" t="s">
        <v>32</v>
      </c>
      <c r="F926" s="296"/>
      <c r="G926" s="73" t="s">
        <v>22</v>
      </c>
      <c r="H926" s="33">
        <f t="shared" si="277"/>
        <v>0.29880000000000001</v>
      </c>
      <c r="I926" s="62">
        <v>0.29880000000000001</v>
      </c>
      <c r="J926" s="64">
        <f t="shared" si="278"/>
        <v>10.5488</v>
      </c>
      <c r="K926" s="74">
        <v>13.88</v>
      </c>
      <c r="L926" s="70">
        <f>ROUND(H926*J926,2)</f>
        <v>3.15</v>
      </c>
      <c r="O926" s="72"/>
    </row>
    <row r="927" spans="1:15">
      <c r="A927" s="73" t="s">
        <v>21</v>
      </c>
      <c r="B927" s="73" t="s">
        <v>913</v>
      </c>
      <c r="C927" s="73" t="s">
        <v>25</v>
      </c>
      <c r="D927" s="73" t="s">
        <v>914</v>
      </c>
      <c r="E927" s="296" t="s">
        <v>90</v>
      </c>
      <c r="F927" s="296"/>
      <c r="G927" s="73" t="s">
        <v>20</v>
      </c>
      <c r="H927" s="33">
        <v>1</v>
      </c>
      <c r="I927" s="62">
        <v>1</v>
      </c>
      <c r="J927" s="33">
        <f t="shared" si="278"/>
        <v>127.452</v>
      </c>
      <c r="K927" s="74">
        <v>167.7</v>
      </c>
      <c r="L927" s="70">
        <f>ROUND(H927*J927,2)</f>
        <v>127.45</v>
      </c>
      <c r="O927" s="72"/>
    </row>
    <row r="928" spans="1:15" ht="26.25" thickBot="1">
      <c r="A928" s="73" t="s">
        <v>21</v>
      </c>
      <c r="B928" s="73" t="s">
        <v>801</v>
      </c>
      <c r="C928" s="73" t="s">
        <v>25</v>
      </c>
      <c r="D928" s="73" t="s">
        <v>802</v>
      </c>
      <c r="E928" s="296" t="s">
        <v>90</v>
      </c>
      <c r="F928" s="296"/>
      <c r="G928" s="73" t="s">
        <v>20</v>
      </c>
      <c r="H928" s="33">
        <v>6</v>
      </c>
      <c r="I928" s="62">
        <v>6</v>
      </c>
      <c r="J928" s="33">
        <f t="shared" si="278"/>
        <v>7.6075999999999997</v>
      </c>
      <c r="K928" s="74">
        <v>10.01</v>
      </c>
      <c r="L928" s="70">
        <f>ROUND(H928*J928,2)</f>
        <v>45.65</v>
      </c>
      <c r="O928" s="72"/>
    </row>
    <row r="929" spans="1:15" ht="13.5" thickTop="1">
      <c r="A929" s="32"/>
      <c r="B929" s="32"/>
      <c r="C929" s="32"/>
      <c r="D929" s="32"/>
      <c r="E929" s="32"/>
      <c r="F929" s="32"/>
      <c r="G929" s="32"/>
      <c r="H929" s="32"/>
      <c r="I929" s="59"/>
      <c r="J929" s="32"/>
      <c r="K929" s="59"/>
      <c r="L929" s="32"/>
      <c r="O929" s="72"/>
    </row>
    <row r="930" spans="1:15">
      <c r="A930" s="65" t="s">
        <v>917</v>
      </c>
      <c r="B930" s="65" t="s">
        <v>9</v>
      </c>
      <c r="C930" s="65" t="s">
        <v>10</v>
      </c>
      <c r="D930" s="65" t="s">
        <v>11</v>
      </c>
      <c r="E930" s="294" t="s">
        <v>12</v>
      </c>
      <c r="F930" s="294"/>
      <c r="G930" s="65" t="s">
        <v>13</v>
      </c>
      <c r="H930" s="65" t="s">
        <v>14</v>
      </c>
      <c r="I930" s="66" t="s">
        <v>14</v>
      </c>
      <c r="J930" s="65" t="s">
        <v>15</v>
      </c>
      <c r="K930" s="66" t="s">
        <v>15</v>
      </c>
      <c r="L930" s="65" t="s">
        <v>16</v>
      </c>
      <c r="O930" s="72"/>
    </row>
    <row r="931" spans="1:15" ht="25.5">
      <c r="A931" s="67" t="s">
        <v>17</v>
      </c>
      <c r="B931" s="67" t="s">
        <v>918</v>
      </c>
      <c r="C931" s="67" t="s">
        <v>25</v>
      </c>
      <c r="D931" s="67" t="s">
        <v>919</v>
      </c>
      <c r="E931" s="295" t="s">
        <v>307</v>
      </c>
      <c r="F931" s="295"/>
      <c r="G931" s="67" t="s">
        <v>20</v>
      </c>
      <c r="H931" s="68">
        <v>1</v>
      </c>
      <c r="I931" s="69">
        <v>1</v>
      </c>
      <c r="J931" s="70">
        <f>SUM(L932:L934)</f>
        <v>74.69</v>
      </c>
      <c r="K931" s="71">
        <v>98.27</v>
      </c>
      <c r="L931" s="70">
        <f>ROUND(H931*J931,2)</f>
        <v>74.69</v>
      </c>
      <c r="O931" s="72"/>
    </row>
    <row r="932" spans="1:15">
      <c r="A932" s="73" t="s">
        <v>29</v>
      </c>
      <c r="B932" s="73" t="s">
        <v>308</v>
      </c>
      <c r="C932" s="73" t="s">
        <v>25</v>
      </c>
      <c r="D932" s="73" t="s">
        <v>309</v>
      </c>
      <c r="E932" s="296" t="s">
        <v>32</v>
      </c>
      <c r="F932" s="296"/>
      <c r="G932" s="73" t="s">
        <v>22</v>
      </c>
      <c r="H932" s="33">
        <f t="shared" ref="H932:H933" si="279">I932</f>
        <v>0.18179999999999999</v>
      </c>
      <c r="I932" s="62">
        <v>0.18179999999999999</v>
      </c>
      <c r="J932" s="64">
        <f t="shared" ref="J932:J934" si="280">K932*(1-$M$14)</f>
        <v>13.087199999999999</v>
      </c>
      <c r="K932" s="74">
        <v>17.22</v>
      </c>
      <c r="L932" s="70">
        <f>ROUND(H932*J932,2)</f>
        <v>2.38</v>
      </c>
      <c r="O932" s="72"/>
    </row>
    <row r="933" spans="1:15">
      <c r="A933" s="73" t="s">
        <v>29</v>
      </c>
      <c r="B933" s="73" t="s">
        <v>33</v>
      </c>
      <c r="C933" s="73" t="s">
        <v>25</v>
      </c>
      <c r="D933" s="73" t="s">
        <v>34</v>
      </c>
      <c r="E933" s="296" t="s">
        <v>32</v>
      </c>
      <c r="F933" s="296"/>
      <c r="G933" s="73" t="s">
        <v>22</v>
      </c>
      <c r="H933" s="33">
        <f t="shared" si="279"/>
        <v>0.72719999999999996</v>
      </c>
      <c r="I933" s="62">
        <v>0.72719999999999996</v>
      </c>
      <c r="J933" s="64">
        <f t="shared" si="280"/>
        <v>10.5488</v>
      </c>
      <c r="K933" s="74">
        <v>13.88</v>
      </c>
      <c r="L933" s="70">
        <f>ROUND(H933*J933,2)</f>
        <v>7.67</v>
      </c>
      <c r="O933" s="72"/>
    </row>
    <row r="934" spans="1:15" ht="26.25" thickBot="1">
      <c r="A934" s="73" t="s">
        <v>21</v>
      </c>
      <c r="B934" s="73" t="s">
        <v>920</v>
      </c>
      <c r="C934" s="73" t="s">
        <v>25</v>
      </c>
      <c r="D934" s="73" t="s">
        <v>921</v>
      </c>
      <c r="E934" s="296" t="s">
        <v>90</v>
      </c>
      <c r="F934" s="296"/>
      <c r="G934" s="73" t="s">
        <v>20</v>
      </c>
      <c r="H934" s="33">
        <v>1</v>
      </c>
      <c r="I934" s="62">
        <v>1</v>
      </c>
      <c r="J934" s="33">
        <f t="shared" si="280"/>
        <v>64.638000000000005</v>
      </c>
      <c r="K934" s="74">
        <v>85.05</v>
      </c>
      <c r="L934" s="70">
        <f>ROUND(H934*J934,2)</f>
        <v>64.64</v>
      </c>
      <c r="O934" s="72"/>
    </row>
    <row r="935" spans="1:15" ht="13.5" thickTop="1">
      <c r="A935" s="32"/>
      <c r="B935" s="32"/>
      <c r="C935" s="32"/>
      <c r="D935" s="32"/>
      <c r="E935" s="32"/>
      <c r="F935" s="32"/>
      <c r="G935" s="32"/>
      <c r="H935" s="32"/>
      <c r="I935" s="59"/>
      <c r="J935" s="32"/>
      <c r="K935" s="59"/>
      <c r="L935" s="32"/>
      <c r="O935" s="72"/>
    </row>
    <row r="936" spans="1:15">
      <c r="A936" s="65" t="s">
        <v>922</v>
      </c>
      <c r="B936" s="65" t="s">
        <v>9</v>
      </c>
      <c r="C936" s="65" t="s">
        <v>10</v>
      </c>
      <c r="D936" s="65" t="s">
        <v>11</v>
      </c>
      <c r="E936" s="294" t="s">
        <v>12</v>
      </c>
      <c r="F936" s="294"/>
      <c r="G936" s="65" t="s">
        <v>13</v>
      </c>
      <c r="H936" s="65" t="s">
        <v>14</v>
      </c>
      <c r="I936" s="66" t="s">
        <v>14</v>
      </c>
      <c r="J936" s="65" t="s">
        <v>15</v>
      </c>
      <c r="K936" s="66" t="s">
        <v>15</v>
      </c>
      <c r="L936" s="65" t="s">
        <v>16</v>
      </c>
      <c r="O936" s="72"/>
    </row>
    <row r="937" spans="1:15">
      <c r="A937" s="67" t="s">
        <v>17</v>
      </c>
      <c r="B937" s="67" t="s">
        <v>923</v>
      </c>
      <c r="C937" s="67" t="s">
        <v>25</v>
      </c>
      <c r="D937" s="67" t="s">
        <v>924</v>
      </c>
      <c r="E937" s="295" t="s">
        <v>307</v>
      </c>
      <c r="F937" s="295"/>
      <c r="G937" s="67" t="s">
        <v>20</v>
      </c>
      <c r="H937" s="68">
        <v>1</v>
      </c>
      <c r="I937" s="69">
        <v>1</v>
      </c>
      <c r="J937" s="70">
        <f>SUM(L938:L942)</f>
        <v>263.65999999999997</v>
      </c>
      <c r="K937" s="71">
        <v>346.92</v>
      </c>
      <c r="L937" s="70">
        <f t="shared" ref="L937:L942" si="281">ROUND(H937*J937,2)</f>
        <v>263.66000000000003</v>
      </c>
      <c r="O937" s="72"/>
    </row>
    <row r="938" spans="1:15" ht="38.25">
      <c r="A938" s="73" t="s">
        <v>29</v>
      </c>
      <c r="B938" s="73" t="s">
        <v>925</v>
      </c>
      <c r="C938" s="73" t="s">
        <v>25</v>
      </c>
      <c r="D938" s="73" t="s">
        <v>926</v>
      </c>
      <c r="E938" s="296" t="s">
        <v>77</v>
      </c>
      <c r="F938" s="296"/>
      <c r="G938" s="73" t="s">
        <v>78</v>
      </c>
      <c r="H938" s="33">
        <v>0.2999</v>
      </c>
      <c r="I938" s="62">
        <v>0.2999</v>
      </c>
      <c r="J938" s="33">
        <f t="shared" ref="J938:J942" si="282">K938*(1-$M$14)</f>
        <v>125.00479999999999</v>
      </c>
      <c r="K938" s="74">
        <v>164.48</v>
      </c>
      <c r="L938" s="70">
        <f t="shared" si="281"/>
        <v>37.49</v>
      </c>
      <c r="O938" s="72"/>
    </row>
    <row r="939" spans="1:15" ht="38.25">
      <c r="A939" s="73" t="s">
        <v>29</v>
      </c>
      <c r="B939" s="73" t="s">
        <v>927</v>
      </c>
      <c r="C939" s="73" t="s">
        <v>25</v>
      </c>
      <c r="D939" s="73" t="s">
        <v>928</v>
      </c>
      <c r="E939" s="296" t="s">
        <v>77</v>
      </c>
      <c r="F939" s="296"/>
      <c r="G939" s="73" t="s">
        <v>81</v>
      </c>
      <c r="H939" s="33">
        <v>1.2252000000000001</v>
      </c>
      <c r="I939" s="62">
        <v>1.2252000000000001</v>
      </c>
      <c r="J939" s="33">
        <f t="shared" si="282"/>
        <v>28.462000000000003</v>
      </c>
      <c r="K939" s="74">
        <v>37.450000000000003</v>
      </c>
      <c r="L939" s="70">
        <f t="shared" si="281"/>
        <v>34.869999999999997</v>
      </c>
      <c r="O939" s="72"/>
    </row>
    <row r="940" spans="1:15">
      <c r="A940" s="73" t="s">
        <v>29</v>
      </c>
      <c r="B940" s="73" t="s">
        <v>308</v>
      </c>
      <c r="C940" s="73" t="s">
        <v>25</v>
      </c>
      <c r="D940" s="73" t="s">
        <v>309</v>
      </c>
      <c r="E940" s="296" t="s">
        <v>32</v>
      </c>
      <c r="F940" s="296"/>
      <c r="G940" s="73" t="s">
        <v>22</v>
      </c>
      <c r="H940" s="33">
        <f t="shared" ref="H940:H941" si="283">I940</f>
        <v>1.0900000000000001</v>
      </c>
      <c r="I940" s="62">
        <v>1.0900000000000001</v>
      </c>
      <c r="J940" s="64">
        <f t="shared" si="282"/>
        <v>13.087199999999999</v>
      </c>
      <c r="K940" s="74">
        <v>17.22</v>
      </c>
      <c r="L940" s="70">
        <f t="shared" si="281"/>
        <v>14.27</v>
      </c>
      <c r="O940" s="72"/>
    </row>
    <row r="941" spans="1:15">
      <c r="A941" s="73" t="s">
        <v>29</v>
      </c>
      <c r="B941" s="73" t="s">
        <v>33</v>
      </c>
      <c r="C941" s="73" t="s">
        <v>25</v>
      </c>
      <c r="D941" s="73" t="s">
        <v>34</v>
      </c>
      <c r="E941" s="296" t="s">
        <v>32</v>
      </c>
      <c r="F941" s="296"/>
      <c r="G941" s="73" t="s">
        <v>22</v>
      </c>
      <c r="H941" s="33">
        <f t="shared" si="283"/>
        <v>4.3609999999999998</v>
      </c>
      <c r="I941" s="62">
        <v>4.3609999999999998</v>
      </c>
      <c r="J941" s="64">
        <f t="shared" si="282"/>
        <v>10.5488</v>
      </c>
      <c r="K941" s="74">
        <v>13.88</v>
      </c>
      <c r="L941" s="70">
        <f t="shared" si="281"/>
        <v>46</v>
      </c>
      <c r="O941" s="72"/>
    </row>
    <row r="942" spans="1:15" ht="13.5" thickBot="1">
      <c r="A942" s="73" t="s">
        <v>21</v>
      </c>
      <c r="B942" s="73" t="s">
        <v>929</v>
      </c>
      <c r="C942" s="73" t="s">
        <v>25</v>
      </c>
      <c r="D942" s="73" t="s">
        <v>930</v>
      </c>
      <c r="E942" s="296" t="s">
        <v>90</v>
      </c>
      <c r="F942" s="296"/>
      <c r="G942" s="73" t="s">
        <v>20</v>
      </c>
      <c r="H942" s="33">
        <v>1</v>
      </c>
      <c r="I942" s="62">
        <v>1</v>
      </c>
      <c r="J942" s="33">
        <f t="shared" si="282"/>
        <v>131.0316</v>
      </c>
      <c r="K942" s="74">
        <v>172.41</v>
      </c>
      <c r="L942" s="70">
        <f t="shared" si="281"/>
        <v>131.03</v>
      </c>
      <c r="O942" s="72"/>
    </row>
    <row r="943" spans="1:15" ht="13.5" thickTop="1">
      <c r="A943" s="32"/>
      <c r="B943" s="32"/>
      <c r="C943" s="32"/>
      <c r="D943" s="32"/>
      <c r="E943" s="32"/>
      <c r="F943" s="32"/>
      <c r="G943" s="32"/>
      <c r="H943" s="32"/>
      <c r="I943" s="59"/>
      <c r="J943" s="32"/>
      <c r="K943" s="59"/>
      <c r="L943" s="32"/>
      <c r="O943" s="72"/>
    </row>
    <row r="944" spans="1:15">
      <c r="A944" s="65" t="s">
        <v>932</v>
      </c>
      <c r="B944" s="65" t="s">
        <v>9</v>
      </c>
      <c r="C944" s="65" t="s">
        <v>10</v>
      </c>
      <c r="D944" s="65" t="s">
        <v>11</v>
      </c>
      <c r="E944" s="294" t="s">
        <v>12</v>
      </c>
      <c r="F944" s="294"/>
      <c r="G944" s="65" t="s">
        <v>13</v>
      </c>
      <c r="H944" s="65" t="s">
        <v>14</v>
      </c>
      <c r="I944" s="66" t="s">
        <v>14</v>
      </c>
      <c r="J944" s="65" t="s">
        <v>15</v>
      </c>
      <c r="K944" s="66" t="s">
        <v>15</v>
      </c>
      <c r="L944" s="65" t="s">
        <v>16</v>
      </c>
      <c r="O944" s="72"/>
    </row>
    <row r="945" spans="1:15" ht="25.5">
      <c r="A945" s="67" t="s">
        <v>17</v>
      </c>
      <c r="B945" s="67" t="s">
        <v>933</v>
      </c>
      <c r="C945" s="67" t="s">
        <v>25</v>
      </c>
      <c r="D945" s="67" t="s">
        <v>934</v>
      </c>
      <c r="E945" s="295" t="s">
        <v>335</v>
      </c>
      <c r="F945" s="295"/>
      <c r="G945" s="67" t="s">
        <v>20</v>
      </c>
      <c r="H945" s="68">
        <v>1</v>
      </c>
      <c r="I945" s="69">
        <v>1</v>
      </c>
      <c r="J945" s="70">
        <f>SUM(L946:L948)</f>
        <v>103.75</v>
      </c>
      <c r="K945" s="71">
        <v>136.51</v>
      </c>
      <c r="L945" s="70">
        <f>ROUND(H945*J945,2)</f>
        <v>103.75</v>
      </c>
      <c r="O945" s="72"/>
    </row>
    <row r="946" spans="1:15">
      <c r="A946" s="73" t="s">
        <v>29</v>
      </c>
      <c r="B946" s="73" t="s">
        <v>55</v>
      </c>
      <c r="C946" s="73" t="s">
        <v>25</v>
      </c>
      <c r="D946" s="73" t="s">
        <v>56</v>
      </c>
      <c r="E946" s="296" t="s">
        <v>32</v>
      </c>
      <c r="F946" s="296"/>
      <c r="G946" s="73" t="s">
        <v>22</v>
      </c>
      <c r="H946" s="33">
        <f t="shared" ref="H946:H947" si="284">I946</f>
        <v>1.331</v>
      </c>
      <c r="I946" s="62">
        <v>1.331</v>
      </c>
      <c r="J946" s="64">
        <f t="shared" ref="J946:J948" si="285">K946*(1-$M$14)</f>
        <v>13.634400000000001</v>
      </c>
      <c r="K946" s="74">
        <v>17.940000000000001</v>
      </c>
      <c r="L946" s="70">
        <f>ROUND(H946*J946,2)</f>
        <v>18.149999999999999</v>
      </c>
      <c r="O946" s="72"/>
    </row>
    <row r="947" spans="1:15">
      <c r="A947" s="73" t="s">
        <v>29</v>
      </c>
      <c r="B947" s="73" t="s">
        <v>336</v>
      </c>
      <c r="C947" s="73" t="s">
        <v>25</v>
      </c>
      <c r="D947" s="73" t="s">
        <v>337</v>
      </c>
      <c r="E947" s="296" t="s">
        <v>32</v>
      </c>
      <c r="F947" s="296"/>
      <c r="G947" s="73" t="s">
        <v>22</v>
      </c>
      <c r="H947" s="33">
        <f t="shared" si="284"/>
        <v>0.14799599999999999</v>
      </c>
      <c r="I947" s="62">
        <v>0.14799599999999999</v>
      </c>
      <c r="J947" s="64">
        <f t="shared" si="285"/>
        <v>10.647600000000001</v>
      </c>
      <c r="K947" s="74">
        <v>14.01</v>
      </c>
      <c r="L947" s="70">
        <f>ROUND(H947*J947,2)</f>
        <v>1.58</v>
      </c>
      <c r="O947" s="72"/>
    </row>
    <row r="948" spans="1:15" ht="25.5">
      <c r="A948" s="73" t="s">
        <v>21</v>
      </c>
      <c r="B948" s="73" t="s">
        <v>935</v>
      </c>
      <c r="C948" s="73" t="s">
        <v>25</v>
      </c>
      <c r="D948" s="73" t="s">
        <v>936</v>
      </c>
      <c r="E948" s="296" t="s">
        <v>90</v>
      </c>
      <c r="F948" s="296"/>
      <c r="G948" s="73" t="s">
        <v>20</v>
      </c>
      <c r="H948" s="33">
        <v>1</v>
      </c>
      <c r="I948" s="62">
        <v>1</v>
      </c>
      <c r="J948" s="33">
        <f t="shared" si="285"/>
        <v>84.018000000000001</v>
      </c>
      <c r="K948" s="74">
        <v>110.55</v>
      </c>
      <c r="L948" s="70">
        <f>ROUND(H948*J948,2)</f>
        <v>84.02</v>
      </c>
      <c r="O948" s="72"/>
    </row>
  </sheetData>
  <mergeCells count="813">
    <mergeCell ref="J11:L11"/>
    <mergeCell ref="C12:D12"/>
    <mergeCell ref="E12:F12"/>
    <mergeCell ref="G12:H12"/>
    <mergeCell ref="J12:L12"/>
    <mergeCell ref="A13:L13"/>
    <mergeCell ref="A14:L14"/>
    <mergeCell ref="E16:F16"/>
    <mergeCell ref="E17:F17"/>
    <mergeCell ref="C11:D11"/>
    <mergeCell ref="E11:F11"/>
    <mergeCell ref="G11:H11"/>
    <mergeCell ref="E18:F18"/>
    <mergeCell ref="E19:F19"/>
    <mergeCell ref="E21:F21"/>
    <mergeCell ref="E22:F22"/>
    <mergeCell ref="E23:F23"/>
    <mergeCell ref="E24:F24"/>
    <mergeCell ref="E26:F26"/>
    <mergeCell ref="E27:F27"/>
    <mergeCell ref="E28:F28"/>
    <mergeCell ref="E52:F52"/>
    <mergeCell ref="E53:F53"/>
    <mergeCell ref="E54:F54"/>
    <mergeCell ref="E29:F29"/>
    <mergeCell ref="E31:F31"/>
    <mergeCell ref="E32:F32"/>
    <mergeCell ref="E33:F33"/>
    <mergeCell ref="E34:F34"/>
    <mergeCell ref="E36:F36"/>
    <mergeCell ref="E37:F37"/>
    <mergeCell ref="E38:F38"/>
    <mergeCell ref="E39:F39"/>
    <mergeCell ref="E41:F41"/>
    <mergeCell ref="E42:F42"/>
    <mergeCell ref="E43:F43"/>
    <mergeCell ref="E44:F44"/>
    <mergeCell ref="E46:F46"/>
    <mergeCell ref="E47:F47"/>
    <mergeCell ref="E48:F48"/>
    <mergeCell ref="E49:F49"/>
    <mergeCell ref="E51:F51"/>
    <mergeCell ref="E68:F68"/>
    <mergeCell ref="E69:F69"/>
    <mergeCell ref="E70:F70"/>
    <mergeCell ref="E71:F71"/>
    <mergeCell ref="E56:F56"/>
    <mergeCell ref="E57:F57"/>
    <mergeCell ref="E58:F58"/>
    <mergeCell ref="E59:F59"/>
    <mergeCell ref="E61:F61"/>
    <mergeCell ref="E62:F62"/>
    <mergeCell ref="E63:F63"/>
    <mergeCell ref="E64:F64"/>
    <mergeCell ref="E65:F65"/>
    <mergeCell ref="E66:F66"/>
    <mergeCell ref="E73:F73"/>
    <mergeCell ref="E74:F74"/>
    <mergeCell ref="E75:F75"/>
    <mergeCell ref="E76:F76"/>
    <mergeCell ref="E94:F94"/>
    <mergeCell ref="E96:F96"/>
    <mergeCell ref="E97:F97"/>
    <mergeCell ref="E98:F98"/>
    <mergeCell ref="E100:F100"/>
    <mergeCell ref="E77:F77"/>
    <mergeCell ref="E78:F78"/>
    <mergeCell ref="E79:F79"/>
    <mergeCell ref="E80:F80"/>
    <mergeCell ref="E81:F81"/>
    <mergeCell ref="E82:F82"/>
    <mergeCell ref="E83:F83"/>
    <mergeCell ref="E85:F85"/>
    <mergeCell ref="E86:F86"/>
    <mergeCell ref="E87:F87"/>
    <mergeCell ref="E89:F89"/>
    <mergeCell ref="E90:F90"/>
    <mergeCell ref="E91:F91"/>
    <mergeCell ref="E92:F92"/>
    <mergeCell ref="E93:F93"/>
    <mergeCell ref="E101:F101"/>
    <mergeCell ref="E102:F102"/>
    <mergeCell ref="E103:F103"/>
    <mergeCell ref="E104:F104"/>
    <mergeCell ref="E105:F105"/>
    <mergeCell ref="E106:F106"/>
    <mergeCell ref="E107:F107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39:F139"/>
    <mergeCell ref="E140:F140"/>
    <mergeCell ref="E141:F141"/>
    <mergeCell ref="E143:F143"/>
    <mergeCell ref="E154:F154"/>
    <mergeCell ref="E155:F155"/>
    <mergeCell ref="E127:F127"/>
    <mergeCell ref="E128:F128"/>
    <mergeCell ref="E129:F129"/>
    <mergeCell ref="E130:F130"/>
    <mergeCell ref="E131:F131"/>
    <mergeCell ref="E132:F132"/>
    <mergeCell ref="E133:F133"/>
    <mergeCell ref="E135:F135"/>
    <mergeCell ref="E136:F136"/>
    <mergeCell ref="E137:F137"/>
    <mergeCell ref="E138:F138"/>
    <mergeCell ref="E144:F144"/>
    <mergeCell ref="E145:F145"/>
    <mergeCell ref="E146:F146"/>
    <mergeCell ref="E147:F147"/>
    <mergeCell ref="E148:F148"/>
    <mergeCell ref="E149:F149"/>
    <mergeCell ref="E151:F151"/>
    <mergeCell ref="E152:F152"/>
    <mergeCell ref="E153:F153"/>
    <mergeCell ref="E184:F184"/>
    <mergeCell ref="E185:F185"/>
    <mergeCell ref="E186:F186"/>
    <mergeCell ref="E156:F156"/>
    <mergeCell ref="E157:F157"/>
    <mergeCell ref="E159:F159"/>
    <mergeCell ref="E160:F160"/>
    <mergeCell ref="E161:F161"/>
    <mergeCell ref="E162:F162"/>
    <mergeCell ref="E163:F163"/>
    <mergeCell ref="E165:F165"/>
    <mergeCell ref="E166:F166"/>
    <mergeCell ref="E198:F198"/>
    <mergeCell ref="E199:F199"/>
    <mergeCell ref="E200:F200"/>
    <mergeCell ref="E201:F201"/>
    <mergeCell ref="E203:F203"/>
    <mergeCell ref="E204:F204"/>
    <mergeCell ref="E205:F205"/>
    <mergeCell ref="E206:F206"/>
    <mergeCell ref="E167:F167"/>
    <mergeCell ref="E168:F168"/>
    <mergeCell ref="E169:F169"/>
    <mergeCell ref="E187:F187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80:F180"/>
    <mergeCell ref="E181:F181"/>
    <mergeCell ref="E182:F182"/>
    <mergeCell ref="E183:F183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E236:F236"/>
    <mergeCell ref="E237:F237"/>
    <mergeCell ref="E238:F238"/>
    <mergeCell ref="E239:F239"/>
    <mergeCell ref="E240:F240"/>
    <mergeCell ref="E207:F207"/>
    <mergeCell ref="E209:F209"/>
    <mergeCell ref="E210:F210"/>
    <mergeCell ref="E211:F211"/>
    <mergeCell ref="E212:F212"/>
    <mergeCell ref="E213:F213"/>
    <mergeCell ref="E241:F241"/>
    <mergeCell ref="E243:F243"/>
    <mergeCell ref="E244:F244"/>
    <mergeCell ref="E245:F245"/>
    <mergeCell ref="E246:F246"/>
    <mergeCell ref="E247:F247"/>
    <mergeCell ref="E215:F215"/>
    <mergeCell ref="E216:F216"/>
    <mergeCell ref="E217:F217"/>
    <mergeCell ref="E218:F218"/>
    <mergeCell ref="E219:F219"/>
    <mergeCell ref="E221:F221"/>
    <mergeCell ref="E222:F222"/>
    <mergeCell ref="E223:F223"/>
    <mergeCell ref="E224:F224"/>
    <mergeCell ref="E225:F225"/>
    <mergeCell ref="E226:F226"/>
    <mergeCell ref="E227:F227"/>
    <mergeCell ref="E229:F229"/>
    <mergeCell ref="E230:F230"/>
    <mergeCell ref="E231:F231"/>
    <mergeCell ref="E232:F232"/>
    <mergeCell ref="E233:F233"/>
    <mergeCell ref="E235:F235"/>
    <mergeCell ref="E269:F269"/>
    <mergeCell ref="E270:F270"/>
    <mergeCell ref="E271:F271"/>
    <mergeCell ref="E272:F272"/>
    <mergeCell ref="E273:F273"/>
    <mergeCell ref="E274:F274"/>
    <mergeCell ref="E248:F248"/>
    <mergeCell ref="E249:F249"/>
    <mergeCell ref="E251:F251"/>
    <mergeCell ref="E252:F252"/>
    <mergeCell ref="E253:F253"/>
    <mergeCell ref="E254:F254"/>
    <mergeCell ref="E255:F255"/>
    <mergeCell ref="E256:F256"/>
    <mergeCell ref="E257:F257"/>
    <mergeCell ref="E259:F259"/>
    <mergeCell ref="E260:F260"/>
    <mergeCell ref="E261:F261"/>
    <mergeCell ref="E262:F262"/>
    <mergeCell ref="E263:F263"/>
    <mergeCell ref="E265:F265"/>
    <mergeCell ref="E266:F266"/>
    <mergeCell ref="E267:F267"/>
    <mergeCell ref="E268:F268"/>
    <mergeCell ref="E305:F305"/>
    <mergeCell ref="E306:F306"/>
    <mergeCell ref="E307:F307"/>
    <mergeCell ref="E308:F308"/>
    <mergeCell ref="E309:F309"/>
    <mergeCell ref="E275:F275"/>
    <mergeCell ref="E277:F277"/>
    <mergeCell ref="E278:F278"/>
    <mergeCell ref="E279:F279"/>
    <mergeCell ref="E280:F280"/>
    <mergeCell ref="E281:F281"/>
    <mergeCell ref="E282:F282"/>
    <mergeCell ref="E310:F310"/>
    <mergeCell ref="E312:F312"/>
    <mergeCell ref="E313:F313"/>
    <mergeCell ref="E314:F314"/>
    <mergeCell ref="E315:F315"/>
    <mergeCell ref="E316:F316"/>
    <mergeCell ref="E284:F284"/>
    <mergeCell ref="E285:F285"/>
    <mergeCell ref="E286:F286"/>
    <mergeCell ref="E287:F287"/>
    <mergeCell ref="E288:F288"/>
    <mergeCell ref="E289:F289"/>
    <mergeCell ref="E291:F291"/>
    <mergeCell ref="E292:F292"/>
    <mergeCell ref="E293:F293"/>
    <mergeCell ref="E294:F294"/>
    <mergeCell ref="E295:F295"/>
    <mergeCell ref="E296:F296"/>
    <mergeCell ref="E298:F298"/>
    <mergeCell ref="E299:F299"/>
    <mergeCell ref="E300:F300"/>
    <mergeCell ref="E301:F301"/>
    <mergeCell ref="E302:F302"/>
    <mergeCell ref="E303:F303"/>
    <mergeCell ref="E334:F334"/>
    <mergeCell ref="E335:F335"/>
    <mergeCell ref="E336:F336"/>
    <mergeCell ref="E337:F337"/>
    <mergeCell ref="E317:F317"/>
    <mergeCell ref="E319:F319"/>
    <mergeCell ref="E320:F320"/>
    <mergeCell ref="E321:F321"/>
    <mergeCell ref="E322:F322"/>
    <mergeCell ref="E323:F323"/>
    <mergeCell ref="E325:F325"/>
    <mergeCell ref="E326:F326"/>
    <mergeCell ref="E327:F327"/>
    <mergeCell ref="E328:F328"/>
    <mergeCell ref="E329:F329"/>
    <mergeCell ref="E330:F330"/>
    <mergeCell ref="E332:F332"/>
    <mergeCell ref="E333:F333"/>
    <mergeCell ref="E363:F363"/>
    <mergeCell ref="E364:F364"/>
    <mergeCell ref="E365:F365"/>
    <mergeCell ref="E339:F339"/>
    <mergeCell ref="E340:F340"/>
    <mergeCell ref="E341:F341"/>
    <mergeCell ref="E342:F342"/>
    <mergeCell ref="E343:F343"/>
    <mergeCell ref="E344:F344"/>
    <mergeCell ref="E346:F346"/>
    <mergeCell ref="E347:F347"/>
    <mergeCell ref="E348:F348"/>
    <mergeCell ref="E349:F349"/>
    <mergeCell ref="E350:F350"/>
    <mergeCell ref="E352:F352"/>
    <mergeCell ref="E353:F353"/>
    <mergeCell ref="E354:F354"/>
    <mergeCell ref="E355:F355"/>
    <mergeCell ref="E357:F357"/>
    <mergeCell ref="E358:F358"/>
    <mergeCell ref="E359:F359"/>
    <mergeCell ref="E360:F360"/>
    <mergeCell ref="E362:F362"/>
    <mergeCell ref="E389:F389"/>
    <mergeCell ref="E390:F390"/>
    <mergeCell ref="E391:F391"/>
    <mergeCell ref="E392:F392"/>
    <mergeCell ref="E393:F393"/>
    <mergeCell ref="E367:F367"/>
    <mergeCell ref="E368:F368"/>
    <mergeCell ref="E369:F369"/>
    <mergeCell ref="E370:F370"/>
    <mergeCell ref="E371:F371"/>
    <mergeCell ref="E373:F373"/>
    <mergeCell ref="E374:F374"/>
    <mergeCell ref="E375:F375"/>
    <mergeCell ref="E376:F376"/>
    <mergeCell ref="E378:F378"/>
    <mergeCell ref="E379:F379"/>
    <mergeCell ref="E380:F380"/>
    <mergeCell ref="E381:F381"/>
    <mergeCell ref="E383:F383"/>
    <mergeCell ref="E384:F384"/>
    <mergeCell ref="E385:F385"/>
    <mergeCell ref="E386:F386"/>
    <mergeCell ref="E388:F388"/>
    <mergeCell ref="E439:F439"/>
    <mergeCell ref="E440:F440"/>
    <mergeCell ref="E441:F441"/>
    <mergeCell ref="E442:F442"/>
    <mergeCell ref="E395:F395"/>
    <mergeCell ref="E396:F396"/>
    <mergeCell ref="E397:F397"/>
    <mergeCell ref="E398:F398"/>
    <mergeCell ref="E399:F399"/>
    <mergeCell ref="E400:F400"/>
    <mergeCell ref="E430:F430"/>
    <mergeCell ref="E431:F431"/>
    <mergeCell ref="E432:F432"/>
    <mergeCell ref="E402:F402"/>
    <mergeCell ref="E403:F403"/>
    <mergeCell ref="E404:F404"/>
    <mergeCell ref="E405:F405"/>
    <mergeCell ref="E406:F406"/>
    <mergeCell ref="E407:F407"/>
    <mergeCell ref="E409:F409"/>
    <mergeCell ref="E410:F410"/>
    <mergeCell ref="E411:F411"/>
    <mergeCell ref="E471:F471"/>
    <mergeCell ref="E472:F472"/>
    <mergeCell ref="E444:F444"/>
    <mergeCell ref="E445:F445"/>
    <mergeCell ref="E412:F412"/>
    <mergeCell ref="E413:F413"/>
    <mergeCell ref="E414:F414"/>
    <mergeCell ref="E416:F416"/>
    <mergeCell ref="E417:F417"/>
    <mergeCell ref="E418:F418"/>
    <mergeCell ref="E419:F419"/>
    <mergeCell ref="E420:F420"/>
    <mergeCell ref="E421:F421"/>
    <mergeCell ref="E423:F423"/>
    <mergeCell ref="E424:F424"/>
    <mergeCell ref="E425:F425"/>
    <mergeCell ref="E426:F426"/>
    <mergeCell ref="E427:F427"/>
    <mergeCell ref="E428:F428"/>
    <mergeCell ref="E433:F433"/>
    <mergeCell ref="E434:F434"/>
    <mergeCell ref="E435:F435"/>
    <mergeCell ref="E437:F437"/>
    <mergeCell ref="E438:F438"/>
    <mergeCell ref="E474:F474"/>
    <mergeCell ref="E475:F475"/>
    <mergeCell ref="E446:F446"/>
    <mergeCell ref="E447:F447"/>
    <mergeCell ref="E448:F448"/>
    <mergeCell ref="E449:F449"/>
    <mergeCell ref="E451:F451"/>
    <mergeCell ref="E452:F452"/>
    <mergeCell ref="E453:F453"/>
    <mergeCell ref="E454:F454"/>
    <mergeCell ref="E455:F455"/>
    <mergeCell ref="E456:F456"/>
    <mergeCell ref="E457:F457"/>
    <mergeCell ref="E458:F458"/>
    <mergeCell ref="E459:F459"/>
    <mergeCell ref="E461:F461"/>
    <mergeCell ref="E462:F462"/>
    <mergeCell ref="E463:F463"/>
    <mergeCell ref="E464:F464"/>
    <mergeCell ref="E465:F465"/>
    <mergeCell ref="E467:F467"/>
    <mergeCell ref="E468:F468"/>
    <mergeCell ref="E469:F469"/>
    <mergeCell ref="E470:F470"/>
    <mergeCell ref="E490:F490"/>
    <mergeCell ref="E491:F491"/>
    <mergeCell ref="E476:F476"/>
    <mergeCell ref="E477:F477"/>
    <mergeCell ref="E478:F478"/>
    <mergeCell ref="E509:F509"/>
    <mergeCell ref="E510:F510"/>
    <mergeCell ref="E511:F511"/>
    <mergeCell ref="E512:F512"/>
    <mergeCell ref="E480:F480"/>
    <mergeCell ref="E481:F481"/>
    <mergeCell ref="E482:F482"/>
    <mergeCell ref="E483:F483"/>
    <mergeCell ref="E484:F484"/>
    <mergeCell ref="E486:F486"/>
    <mergeCell ref="E487:F487"/>
    <mergeCell ref="E488:F488"/>
    <mergeCell ref="E489:F489"/>
    <mergeCell ref="E513:F513"/>
    <mergeCell ref="E493:F493"/>
    <mergeCell ref="E494:F494"/>
    <mergeCell ref="E495:F495"/>
    <mergeCell ref="E496:F496"/>
    <mergeCell ref="E497:F497"/>
    <mergeCell ref="E498:F498"/>
    <mergeCell ref="E499:F499"/>
    <mergeCell ref="E501:F501"/>
    <mergeCell ref="E502:F502"/>
    <mergeCell ref="E503:F503"/>
    <mergeCell ref="E504:F504"/>
    <mergeCell ref="E505:F505"/>
    <mergeCell ref="E506:F506"/>
    <mergeCell ref="E507:F507"/>
    <mergeCell ref="E525:F525"/>
    <mergeCell ref="E526:F526"/>
    <mergeCell ref="E528:F528"/>
    <mergeCell ref="E529:F529"/>
    <mergeCell ref="E530:F530"/>
    <mergeCell ref="E531:F531"/>
    <mergeCell ref="E532:F532"/>
    <mergeCell ref="E533:F533"/>
    <mergeCell ref="E515:F515"/>
    <mergeCell ref="E516:F516"/>
    <mergeCell ref="E517:F517"/>
    <mergeCell ref="E518:F518"/>
    <mergeCell ref="E519:F519"/>
    <mergeCell ref="E520:F520"/>
    <mergeCell ref="E522:F522"/>
    <mergeCell ref="E523:F523"/>
    <mergeCell ref="E524:F524"/>
    <mergeCell ref="E559:F559"/>
    <mergeCell ref="E560:F560"/>
    <mergeCell ref="E561:F561"/>
    <mergeCell ref="E535:F535"/>
    <mergeCell ref="E536:F536"/>
    <mergeCell ref="E537:F537"/>
    <mergeCell ref="E538:F538"/>
    <mergeCell ref="E539:F539"/>
    <mergeCell ref="E541:F541"/>
    <mergeCell ref="E542:F542"/>
    <mergeCell ref="E543:F543"/>
    <mergeCell ref="E544:F544"/>
    <mergeCell ref="E545:F545"/>
    <mergeCell ref="E547:F547"/>
    <mergeCell ref="E548:F548"/>
    <mergeCell ref="E549:F549"/>
    <mergeCell ref="E557:F557"/>
    <mergeCell ref="E550:F550"/>
    <mergeCell ref="E551:F551"/>
    <mergeCell ref="E553:F553"/>
    <mergeCell ref="E554:F554"/>
    <mergeCell ref="E555:F555"/>
    <mergeCell ref="E556:F556"/>
    <mergeCell ref="E562:F562"/>
    <mergeCell ref="E563:F563"/>
    <mergeCell ref="E564:F564"/>
    <mergeCell ref="E566:F566"/>
    <mergeCell ref="E567:F567"/>
    <mergeCell ref="E568:F568"/>
    <mergeCell ref="E607:F607"/>
    <mergeCell ref="E609:F609"/>
    <mergeCell ref="E610:F610"/>
    <mergeCell ref="E594:F594"/>
    <mergeCell ref="E595:F595"/>
    <mergeCell ref="E596:F596"/>
    <mergeCell ref="E579:F579"/>
    <mergeCell ref="E569:F569"/>
    <mergeCell ref="E570:F570"/>
    <mergeCell ref="E571:F571"/>
    <mergeCell ref="E573:F573"/>
    <mergeCell ref="E574:F574"/>
    <mergeCell ref="E575:F575"/>
    <mergeCell ref="E576:F576"/>
    <mergeCell ref="E577:F577"/>
    <mergeCell ref="E578:F578"/>
    <mergeCell ref="E611:F611"/>
    <mergeCell ref="E612:F612"/>
    <mergeCell ref="E613:F613"/>
    <mergeCell ref="E580:F580"/>
    <mergeCell ref="E582:F582"/>
    <mergeCell ref="E583:F583"/>
    <mergeCell ref="E584:F584"/>
    <mergeCell ref="E585:F585"/>
    <mergeCell ref="E586:F586"/>
    <mergeCell ref="E597:F597"/>
    <mergeCell ref="E598:F598"/>
    <mergeCell ref="E600:F600"/>
    <mergeCell ref="E601:F601"/>
    <mergeCell ref="E602:F602"/>
    <mergeCell ref="E603:F603"/>
    <mergeCell ref="E604:F604"/>
    <mergeCell ref="E605:F605"/>
    <mergeCell ref="E606:F606"/>
    <mergeCell ref="E587:F587"/>
    <mergeCell ref="E588:F588"/>
    <mergeCell ref="E589:F589"/>
    <mergeCell ref="E591:F591"/>
    <mergeCell ref="E592:F592"/>
    <mergeCell ref="E593:F593"/>
    <mergeCell ref="E614:F614"/>
    <mergeCell ref="E615:F615"/>
    <mergeCell ref="E616:F616"/>
    <mergeCell ref="E618:F618"/>
    <mergeCell ref="E619:F619"/>
    <mergeCell ref="E620:F620"/>
    <mergeCell ref="E631:F631"/>
    <mergeCell ref="E632:F632"/>
    <mergeCell ref="E634:F634"/>
    <mergeCell ref="E621:F621"/>
    <mergeCell ref="E622:F622"/>
    <mergeCell ref="E623:F623"/>
    <mergeCell ref="E624:F624"/>
    <mergeCell ref="E625:F625"/>
    <mergeCell ref="E627:F627"/>
    <mergeCell ref="E628:F628"/>
    <mergeCell ref="E629:F629"/>
    <mergeCell ref="E630:F630"/>
    <mergeCell ref="E675:F675"/>
    <mergeCell ref="E676:F676"/>
    <mergeCell ref="E677:F677"/>
    <mergeCell ref="E663:F663"/>
    <mergeCell ref="E664:F664"/>
    <mergeCell ref="E642:F642"/>
    <mergeCell ref="E643:F643"/>
    <mergeCell ref="E644:F644"/>
    <mergeCell ref="E645:F645"/>
    <mergeCell ref="E647:F647"/>
    <mergeCell ref="E648:F648"/>
    <mergeCell ref="E673:F673"/>
    <mergeCell ref="E674:F674"/>
    <mergeCell ref="E668:F668"/>
    <mergeCell ref="E635:F635"/>
    <mergeCell ref="E636:F636"/>
    <mergeCell ref="E637:F637"/>
    <mergeCell ref="E638:F638"/>
    <mergeCell ref="E639:F639"/>
    <mergeCell ref="E641:F641"/>
    <mergeCell ref="E669:F669"/>
    <mergeCell ref="E670:F670"/>
    <mergeCell ref="E672:F672"/>
    <mergeCell ref="E655:F655"/>
    <mergeCell ref="E656:F656"/>
    <mergeCell ref="E657:F657"/>
    <mergeCell ref="E658:F658"/>
    <mergeCell ref="E659:F659"/>
    <mergeCell ref="E660:F660"/>
    <mergeCell ref="E661:F661"/>
    <mergeCell ref="E649:F649"/>
    <mergeCell ref="E650:F650"/>
    <mergeCell ref="E651:F651"/>
    <mergeCell ref="E652:F652"/>
    <mergeCell ref="E654:F654"/>
    <mergeCell ref="E665:F665"/>
    <mergeCell ref="E666:F666"/>
    <mergeCell ref="E667:F667"/>
    <mergeCell ref="E699:F699"/>
    <mergeCell ref="E700:F700"/>
    <mergeCell ref="E701:F701"/>
    <mergeCell ref="E692:F692"/>
    <mergeCell ref="E693:F693"/>
    <mergeCell ref="E694:F694"/>
    <mergeCell ref="E695:F695"/>
    <mergeCell ref="E696:F696"/>
    <mergeCell ref="E698:F698"/>
    <mergeCell ref="E689:F689"/>
    <mergeCell ref="E690:F690"/>
    <mergeCell ref="E691:F691"/>
    <mergeCell ref="E678:F678"/>
    <mergeCell ref="E679:F679"/>
    <mergeCell ref="E681:F681"/>
    <mergeCell ref="E682:F682"/>
    <mergeCell ref="E683:F683"/>
    <mergeCell ref="E684:F684"/>
    <mergeCell ref="E685:F685"/>
    <mergeCell ref="E686:F686"/>
    <mergeCell ref="E687:F687"/>
    <mergeCell ref="E746:F746"/>
    <mergeCell ref="E747:F747"/>
    <mergeCell ref="E748:F748"/>
    <mergeCell ref="E716:F716"/>
    <mergeCell ref="E717:F717"/>
    <mergeCell ref="E718:F718"/>
    <mergeCell ref="E719:F719"/>
    <mergeCell ref="E720:F720"/>
    <mergeCell ref="E722:F722"/>
    <mergeCell ref="E709:F709"/>
    <mergeCell ref="E710:F710"/>
    <mergeCell ref="E711:F711"/>
    <mergeCell ref="E712:F712"/>
    <mergeCell ref="E714:F714"/>
    <mergeCell ref="E715:F715"/>
    <mergeCell ref="E702:F702"/>
    <mergeCell ref="E703:F703"/>
    <mergeCell ref="E704:F704"/>
    <mergeCell ref="E706:F706"/>
    <mergeCell ref="E707:F707"/>
    <mergeCell ref="E708:F708"/>
    <mergeCell ref="E749:F749"/>
    <mergeCell ref="E750:F750"/>
    <mergeCell ref="E751:F751"/>
    <mergeCell ref="E723:F723"/>
    <mergeCell ref="E724:F724"/>
    <mergeCell ref="E725:F725"/>
    <mergeCell ref="E726:F726"/>
    <mergeCell ref="E727:F727"/>
    <mergeCell ref="E728:F728"/>
    <mergeCell ref="E729:F729"/>
    <mergeCell ref="E730:F730"/>
    <mergeCell ref="E731:F731"/>
    <mergeCell ref="E733:F733"/>
    <mergeCell ref="E734:F734"/>
    <mergeCell ref="E735:F735"/>
    <mergeCell ref="E736:F736"/>
    <mergeCell ref="E737:F737"/>
    <mergeCell ref="E738:F738"/>
    <mergeCell ref="E740:F740"/>
    <mergeCell ref="E741:F741"/>
    <mergeCell ref="E742:F742"/>
    <mergeCell ref="E743:F743"/>
    <mergeCell ref="E744:F744"/>
    <mergeCell ref="E745:F745"/>
    <mergeCell ref="E753:F753"/>
    <mergeCell ref="E754:F754"/>
    <mergeCell ref="E755:F755"/>
    <mergeCell ref="E756:F756"/>
    <mergeCell ref="E757:F757"/>
    <mergeCell ref="E758:F758"/>
    <mergeCell ref="E760:F760"/>
    <mergeCell ref="E761:F761"/>
    <mergeCell ref="E762:F762"/>
    <mergeCell ref="E763:F763"/>
    <mergeCell ref="E764:F764"/>
    <mergeCell ref="E765:F765"/>
    <mergeCell ref="E770:F770"/>
    <mergeCell ref="E771:F771"/>
    <mergeCell ref="E772:F772"/>
    <mergeCell ref="E773:F773"/>
    <mergeCell ref="E774:F774"/>
    <mergeCell ref="E776:F776"/>
    <mergeCell ref="E777:F777"/>
    <mergeCell ref="E778:F778"/>
    <mergeCell ref="E779:F779"/>
    <mergeCell ref="E767:F767"/>
    <mergeCell ref="E768:F768"/>
    <mergeCell ref="E769:F769"/>
    <mergeCell ref="E790:F790"/>
    <mergeCell ref="E791:F791"/>
    <mergeCell ref="E792:F792"/>
    <mergeCell ref="E794:F794"/>
    <mergeCell ref="E795:F795"/>
    <mergeCell ref="E796:F796"/>
    <mergeCell ref="E780:F780"/>
    <mergeCell ref="E782:F782"/>
    <mergeCell ref="E783:F783"/>
    <mergeCell ref="E784:F784"/>
    <mergeCell ref="E785:F785"/>
    <mergeCell ref="E786:F786"/>
    <mergeCell ref="E788:F788"/>
    <mergeCell ref="E789:F789"/>
    <mergeCell ref="E797:F797"/>
    <mergeCell ref="E798:F798"/>
    <mergeCell ref="E799:F799"/>
    <mergeCell ref="E800:F800"/>
    <mergeCell ref="E801:F801"/>
    <mergeCell ref="E802:F802"/>
    <mergeCell ref="E804:F804"/>
    <mergeCell ref="E805:F805"/>
    <mergeCell ref="E806:F806"/>
    <mergeCell ref="E849:F849"/>
    <mergeCell ref="E851:F851"/>
    <mergeCell ref="E852:F852"/>
    <mergeCell ref="E853:F853"/>
    <mergeCell ref="E854:F854"/>
    <mergeCell ref="E807:F807"/>
    <mergeCell ref="E808:F808"/>
    <mergeCell ref="E809:F809"/>
    <mergeCell ref="E810:F810"/>
    <mergeCell ref="E812:F812"/>
    <mergeCell ref="E813:F813"/>
    <mergeCell ref="E825:F825"/>
    <mergeCell ref="E826:F826"/>
    <mergeCell ref="E827:F827"/>
    <mergeCell ref="E814:F814"/>
    <mergeCell ref="E815:F815"/>
    <mergeCell ref="E816:F816"/>
    <mergeCell ref="E817:F817"/>
    <mergeCell ref="E819:F819"/>
    <mergeCell ref="E820:F820"/>
    <mergeCell ref="E821:F821"/>
    <mergeCell ref="E822:F822"/>
    <mergeCell ref="E823:F823"/>
    <mergeCell ref="E841:F841"/>
    <mergeCell ref="E842:F842"/>
    <mergeCell ref="E843:F843"/>
    <mergeCell ref="E845:F845"/>
    <mergeCell ref="E846:F846"/>
    <mergeCell ref="E828:F828"/>
    <mergeCell ref="E829:F829"/>
    <mergeCell ref="E847:F847"/>
    <mergeCell ref="E848:F848"/>
    <mergeCell ref="E830:F830"/>
    <mergeCell ref="E832:F832"/>
    <mergeCell ref="E833:F833"/>
    <mergeCell ref="E834:F834"/>
    <mergeCell ref="E835:F835"/>
    <mergeCell ref="E836:F836"/>
    <mergeCell ref="E837:F837"/>
    <mergeCell ref="E839:F839"/>
    <mergeCell ref="E840:F840"/>
    <mergeCell ref="E886:F886"/>
    <mergeCell ref="E887:F887"/>
    <mergeCell ref="E888:F888"/>
    <mergeCell ref="E890:F890"/>
    <mergeCell ref="E891:F891"/>
    <mergeCell ref="E855:F855"/>
    <mergeCell ref="E857:F857"/>
    <mergeCell ref="E858:F858"/>
    <mergeCell ref="E859:F859"/>
    <mergeCell ref="E860:F860"/>
    <mergeCell ref="E861:F861"/>
    <mergeCell ref="E863:F863"/>
    <mergeCell ref="E892:F892"/>
    <mergeCell ref="E893:F893"/>
    <mergeCell ref="E894:F894"/>
    <mergeCell ref="E895:F895"/>
    <mergeCell ref="E896:F896"/>
    <mergeCell ref="E864:F864"/>
    <mergeCell ref="E865:F865"/>
    <mergeCell ref="E866:F866"/>
    <mergeCell ref="E867:F867"/>
    <mergeCell ref="E869:F869"/>
    <mergeCell ref="E870:F870"/>
    <mergeCell ref="E871:F871"/>
    <mergeCell ref="E872:F872"/>
    <mergeCell ref="E873:F873"/>
    <mergeCell ref="E874:F874"/>
    <mergeCell ref="E876:F876"/>
    <mergeCell ref="E877:F877"/>
    <mergeCell ref="E878:F878"/>
    <mergeCell ref="E879:F879"/>
    <mergeCell ref="E880:F880"/>
    <mergeCell ref="E882:F882"/>
    <mergeCell ref="E883:F883"/>
    <mergeCell ref="E884:F884"/>
    <mergeCell ref="E885:F885"/>
    <mergeCell ref="E916:F916"/>
    <mergeCell ref="E917:F917"/>
    <mergeCell ref="E918:F918"/>
    <mergeCell ref="E919:F919"/>
    <mergeCell ref="E920:F920"/>
    <mergeCell ref="E921:F921"/>
    <mergeCell ref="E898:F898"/>
    <mergeCell ref="E899:F899"/>
    <mergeCell ref="E900:F900"/>
    <mergeCell ref="E901:F901"/>
    <mergeCell ref="E902:F902"/>
    <mergeCell ref="E903:F903"/>
    <mergeCell ref="E904:F904"/>
    <mergeCell ref="E906:F906"/>
    <mergeCell ref="E907:F907"/>
    <mergeCell ref="E908:F908"/>
    <mergeCell ref="E909:F909"/>
    <mergeCell ref="E910:F910"/>
    <mergeCell ref="E911:F911"/>
    <mergeCell ref="E912:F912"/>
    <mergeCell ref="E913:F913"/>
    <mergeCell ref="E914:F914"/>
    <mergeCell ref="E923:F923"/>
    <mergeCell ref="E924:F924"/>
    <mergeCell ref="E925:F925"/>
    <mergeCell ref="E926:F926"/>
    <mergeCell ref="E927:F927"/>
    <mergeCell ref="E928:F928"/>
    <mergeCell ref="E930:F930"/>
    <mergeCell ref="E931:F931"/>
    <mergeCell ref="E932:F932"/>
    <mergeCell ref="E944:F944"/>
    <mergeCell ref="E945:F945"/>
    <mergeCell ref="E946:F946"/>
    <mergeCell ref="E947:F947"/>
    <mergeCell ref="E948:F948"/>
    <mergeCell ref="E933:F933"/>
    <mergeCell ref="E934:F934"/>
    <mergeCell ref="E936:F936"/>
    <mergeCell ref="E937:F937"/>
    <mergeCell ref="E938:F938"/>
    <mergeCell ref="E939:F939"/>
    <mergeCell ref="E940:F940"/>
    <mergeCell ref="E941:F941"/>
    <mergeCell ref="E942:F942"/>
  </mergeCells>
  <printOptions horizontalCentered="1"/>
  <pageMargins left="0.31496062992125984" right="0.31496062992125984" top="1.1811023622047245" bottom="0.59055118110236227" header="0.11811023622047245" footer="0.11811023622047245"/>
  <pageSetup paperSize="9" scale="74" fitToHeight="0" orientation="landscape" r:id="rId1"/>
  <headerFooter>
    <oddHeader>&amp;L &amp;G</oddHeader>
    <oddFooter>&amp;L &amp;CCONSTRUTORA ENGEMAX LTDA CNPJ: 19.060.022/0001-75End.: Avenida Universitária, 484 Bairro Ininga – Sala 03 CEP: 64.049-550 – Teresina-PI   Tel.: 086 3233-6488 e-mail: engemax_construtora@hotmail.com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5"/>
  <sheetViews>
    <sheetView view="pageBreakPreview" topLeftCell="A102" zoomScale="90" zoomScaleSheetLayoutView="90" workbookViewId="0">
      <selection activeCell="R783" sqref="R783"/>
    </sheetView>
  </sheetViews>
  <sheetFormatPr defaultColWidth="8.75" defaultRowHeight="12.75"/>
  <cols>
    <col min="1" max="2" width="8.75" style="42"/>
    <col min="3" max="3" width="69" style="42" customWidth="1"/>
    <col min="4" max="5" width="8.75" style="42"/>
    <col min="6" max="6" width="8.75" style="47" hidden="1" customWidth="1"/>
    <col min="7" max="7" width="12.25" style="42" bestFit="1" customWidth="1"/>
    <col min="8" max="8" width="12.25" style="47" hidden="1" customWidth="1"/>
    <col min="9" max="9" width="12.25" style="147" customWidth="1"/>
    <col min="10" max="10" width="8.75" style="42"/>
    <col min="11" max="13" width="0" style="42" hidden="1" customWidth="1"/>
    <col min="14" max="14" width="9.875" style="42" hidden="1" customWidth="1"/>
    <col min="15" max="15" width="0" style="42" hidden="1" customWidth="1"/>
    <col min="16" max="16384" width="8.75" style="42"/>
  </cols>
  <sheetData>
    <row r="1" spans="1:12">
      <c r="A1" s="314" t="s">
        <v>1661</v>
      </c>
      <c r="B1" s="314"/>
      <c r="C1" s="314"/>
      <c r="D1" s="314"/>
      <c r="E1" s="314"/>
      <c r="F1" s="314"/>
      <c r="G1" s="314"/>
      <c r="H1" s="314"/>
      <c r="I1" s="314"/>
      <c r="J1" s="314"/>
      <c r="K1" s="44"/>
    </row>
    <row r="2" spans="1:12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44"/>
    </row>
    <row r="3" spans="1:12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44"/>
    </row>
    <row r="4" spans="1:12">
      <c r="L4" s="43">
        <v>0.24</v>
      </c>
    </row>
    <row r="5" spans="1:12" hidden="1">
      <c r="A5" s="307" t="s">
        <v>19</v>
      </c>
      <c r="B5" s="308"/>
      <c r="C5" s="308"/>
      <c r="D5" s="308"/>
      <c r="E5" s="309"/>
      <c r="F5" s="48"/>
      <c r="G5" s="34" t="s">
        <v>1089</v>
      </c>
      <c r="H5" s="49" t="s">
        <v>1089</v>
      </c>
      <c r="I5" s="148"/>
      <c r="J5" s="34" t="s">
        <v>1022</v>
      </c>
      <c r="K5" s="39"/>
    </row>
    <row r="6" spans="1:12" ht="25.5" hidden="1">
      <c r="A6" s="307" t="s">
        <v>982</v>
      </c>
      <c r="B6" s="309"/>
      <c r="C6" s="34" t="s">
        <v>983</v>
      </c>
      <c r="D6" s="34" t="s">
        <v>1468</v>
      </c>
      <c r="E6" s="34" t="s">
        <v>1469</v>
      </c>
      <c r="F6" s="49" t="s">
        <v>1469</v>
      </c>
      <c r="G6" s="37" t="s">
        <v>1646</v>
      </c>
      <c r="H6" s="52" t="s">
        <v>1646</v>
      </c>
      <c r="I6" s="149"/>
      <c r="J6" s="34" t="s">
        <v>1470</v>
      </c>
      <c r="K6" s="39"/>
    </row>
    <row r="7" spans="1:12" hidden="1">
      <c r="A7" s="307" t="s">
        <v>1471</v>
      </c>
      <c r="B7" s="308"/>
      <c r="C7" s="308"/>
      <c r="D7" s="308"/>
      <c r="E7" s="308"/>
      <c r="F7" s="308"/>
      <c r="G7" s="308"/>
      <c r="H7" s="308"/>
      <c r="I7" s="308"/>
      <c r="J7" s="309"/>
      <c r="K7" s="39"/>
    </row>
    <row r="8" spans="1:12" hidden="1">
      <c r="A8" s="37" t="s">
        <v>25</v>
      </c>
      <c r="B8" s="38">
        <v>88309</v>
      </c>
      <c r="C8" s="37" t="s">
        <v>31</v>
      </c>
      <c r="D8" s="37" t="s">
        <v>22</v>
      </c>
      <c r="E8" s="35">
        <f>F8</f>
        <v>2</v>
      </c>
      <c r="F8" s="50">
        <v>2</v>
      </c>
      <c r="G8" s="35">
        <f>H8*(1-$L$4)</f>
        <v>13.520399999999999</v>
      </c>
      <c r="H8" s="50">
        <v>17.79</v>
      </c>
      <c r="I8" s="150"/>
      <c r="J8" s="35">
        <f>ROUND(E8*G8,2)</f>
        <v>27.04</v>
      </c>
      <c r="K8" s="55"/>
    </row>
    <row r="9" spans="1:12" hidden="1">
      <c r="A9" s="37" t="s">
        <v>25</v>
      </c>
      <c r="B9" s="38">
        <v>88316</v>
      </c>
      <c r="C9" s="37" t="s">
        <v>34</v>
      </c>
      <c r="D9" s="37" t="s">
        <v>22</v>
      </c>
      <c r="E9" s="35">
        <f>F9</f>
        <v>2</v>
      </c>
      <c r="F9" s="50">
        <v>2</v>
      </c>
      <c r="G9" s="35">
        <f>H9*(1-$L$4)</f>
        <v>10.5488</v>
      </c>
      <c r="H9" s="50">
        <v>13.88</v>
      </c>
      <c r="I9" s="150"/>
      <c r="J9" s="35">
        <f>ROUND(E9*G9,2)</f>
        <v>21.1</v>
      </c>
      <c r="K9" s="55"/>
    </row>
    <row r="10" spans="1:12" hidden="1">
      <c r="A10" s="307" t="s">
        <v>1470</v>
      </c>
      <c r="B10" s="308"/>
      <c r="C10" s="308"/>
      <c r="D10" s="308"/>
      <c r="E10" s="308"/>
      <c r="F10" s="308"/>
      <c r="G10" s="309"/>
      <c r="H10" s="48"/>
      <c r="I10" s="151"/>
      <c r="J10" s="28">
        <f>SUM(J8:J9)</f>
        <v>48.14</v>
      </c>
      <c r="K10" s="56"/>
    </row>
    <row r="11" spans="1:12" hidden="1"/>
    <row r="12" spans="1:12" hidden="1">
      <c r="A12" s="307" t="s">
        <v>1027</v>
      </c>
      <c r="B12" s="308"/>
      <c r="C12" s="308"/>
      <c r="D12" s="308"/>
      <c r="E12" s="309"/>
      <c r="F12" s="48"/>
      <c r="G12" s="34" t="s">
        <v>40</v>
      </c>
      <c r="H12" s="49" t="s">
        <v>40</v>
      </c>
      <c r="I12" s="148"/>
      <c r="J12" s="36">
        <v>12346</v>
      </c>
      <c r="K12" s="57"/>
    </row>
    <row r="13" spans="1:12" ht="25.5" hidden="1">
      <c r="A13" s="307" t="s">
        <v>982</v>
      </c>
      <c r="B13" s="309"/>
      <c r="C13" s="34" t="s">
        <v>983</v>
      </c>
      <c r="D13" s="34" t="s">
        <v>1468</v>
      </c>
      <c r="E13" s="34" t="s">
        <v>1469</v>
      </c>
      <c r="F13" s="49" t="s">
        <v>1469</v>
      </c>
      <c r="G13" s="37" t="s">
        <v>1646</v>
      </c>
      <c r="H13" s="52" t="s">
        <v>1646</v>
      </c>
      <c r="I13" s="149"/>
      <c r="J13" s="34" t="s">
        <v>1470</v>
      </c>
      <c r="K13" s="39"/>
    </row>
    <row r="14" spans="1:12" hidden="1">
      <c r="A14" s="307" t="s">
        <v>1471</v>
      </c>
      <c r="B14" s="308"/>
      <c r="C14" s="308"/>
      <c r="D14" s="308"/>
      <c r="E14" s="308"/>
      <c r="F14" s="308"/>
      <c r="G14" s="308"/>
      <c r="H14" s="308"/>
      <c r="I14" s="308"/>
      <c r="J14" s="309"/>
      <c r="K14" s="39"/>
    </row>
    <row r="15" spans="1:12" hidden="1">
      <c r="A15" s="37" t="s">
        <v>25</v>
      </c>
      <c r="B15" s="38">
        <v>88309</v>
      </c>
      <c r="C15" s="37" t="s">
        <v>31</v>
      </c>
      <c r="D15" s="37" t="s">
        <v>22</v>
      </c>
      <c r="E15" s="35">
        <f t="shared" ref="E15:E16" si="0">F15</f>
        <v>0.5</v>
      </c>
      <c r="F15" s="50">
        <v>0.5</v>
      </c>
      <c r="G15" s="35">
        <f t="shared" ref="G15:G16" si="1">H15*(1-$L$4)</f>
        <v>13.520399999999999</v>
      </c>
      <c r="H15" s="50">
        <v>17.79</v>
      </c>
      <c r="I15" s="150"/>
      <c r="J15" s="35">
        <f t="shared" ref="J15:J16" si="2">ROUND(E15*G15,2)</f>
        <v>6.76</v>
      </c>
      <c r="K15" s="55"/>
    </row>
    <row r="16" spans="1:12" hidden="1">
      <c r="A16" s="37" t="s">
        <v>25</v>
      </c>
      <c r="B16" s="38">
        <v>88325</v>
      </c>
      <c r="C16" s="37" t="s">
        <v>782</v>
      </c>
      <c r="D16" s="37" t="s">
        <v>22</v>
      </c>
      <c r="E16" s="35">
        <f t="shared" si="0"/>
        <v>0.5</v>
      </c>
      <c r="F16" s="50">
        <v>0.5</v>
      </c>
      <c r="G16" s="35">
        <f t="shared" si="1"/>
        <v>11.3544</v>
      </c>
      <c r="H16" s="50">
        <v>14.94</v>
      </c>
      <c r="I16" s="150"/>
      <c r="J16" s="35">
        <f t="shared" si="2"/>
        <v>5.68</v>
      </c>
      <c r="K16" s="55"/>
    </row>
    <row r="17" spans="1:11" hidden="1">
      <c r="A17" s="307" t="s">
        <v>1470</v>
      </c>
      <c r="B17" s="308"/>
      <c r="C17" s="308"/>
      <c r="D17" s="308"/>
      <c r="E17" s="308"/>
      <c r="F17" s="308"/>
      <c r="G17" s="309"/>
      <c r="H17" s="48"/>
      <c r="I17" s="151"/>
      <c r="J17" s="28">
        <f>SUM(J15:J16)</f>
        <v>12.44</v>
      </c>
      <c r="K17" s="56"/>
    </row>
    <row r="18" spans="1:11" hidden="1"/>
    <row r="19" spans="1:11" hidden="1">
      <c r="A19" s="307" t="s">
        <v>1036</v>
      </c>
      <c r="B19" s="308"/>
      <c r="C19" s="308"/>
      <c r="D19" s="308"/>
      <c r="E19" s="309"/>
      <c r="F19" s="48"/>
      <c r="G19" s="34" t="s">
        <v>40</v>
      </c>
      <c r="H19" s="49" t="s">
        <v>40</v>
      </c>
      <c r="I19" s="148"/>
      <c r="J19" s="36">
        <v>18</v>
      </c>
      <c r="K19" s="57"/>
    </row>
    <row r="20" spans="1:11" ht="25.5" hidden="1">
      <c r="A20" s="307" t="s">
        <v>982</v>
      </c>
      <c r="B20" s="309"/>
      <c r="C20" s="34" t="s">
        <v>983</v>
      </c>
      <c r="D20" s="34" t="s">
        <v>1468</v>
      </c>
      <c r="E20" s="34" t="s">
        <v>1469</v>
      </c>
      <c r="F20" s="49" t="s">
        <v>1469</v>
      </c>
      <c r="G20" s="37" t="s">
        <v>1646</v>
      </c>
      <c r="H20" s="52" t="s">
        <v>1646</v>
      </c>
      <c r="I20" s="149"/>
      <c r="J20" s="34" t="s">
        <v>1470</v>
      </c>
      <c r="K20" s="39"/>
    </row>
    <row r="21" spans="1:11" hidden="1">
      <c r="A21" s="307" t="s">
        <v>1471</v>
      </c>
      <c r="B21" s="308"/>
      <c r="C21" s="308"/>
      <c r="D21" s="308"/>
      <c r="E21" s="308"/>
      <c r="F21" s="308"/>
      <c r="G21" s="308"/>
      <c r="H21" s="308"/>
      <c r="I21" s="308"/>
      <c r="J21" s="309"/>
      <c r="K21" s="39"/>
    </row>
    <row r="22" spans="1:11" hidden="1">
      <c r="A22" s="37" t="s">
        <v>25</v>
      </c>
      <c r="B22" s="38">
        <v>88309</v>
      </c>
      <c r="C22" s="37" t="s">
        <v>31</v>
      </c>
      <c r="D22" s="37" t="s">
        <v>22</v>
      </c>
      <c r="E22" s="35">
        <f t="shared" ref="E22:E23" si="3">F22</f>
        <v>7.0000000000000007E-2</v>
      </c>
      <c r="F22" s="50">
        <v>7.0000000000000007E-2</v>
      </c>
      <c r="G22" s="35">
        <f t="shared" ref="G22:G23" si="4">H22*(1-$L$4)</f>
        <v>13.520399999999999</v>
      </c>
      <c r="H22" s="50">
        <v>17.79</v>
      </c>
      <c r="I22" s="150"/>
      <c r="J22" s="35">
        <f t="shared" ref="J22:J23" si="5">ROUND(E22*G22,2)</f>
        <v>0.95</v>
      </c>
      <c r="K22" s="55"/>
    </row>
    <row r="23" spans="1:11" hidden="1">
      <c r="A23" s="37" t="s">
        <v>25</v>
      </c>
      <c r="B23" s="38">
        <v>88316</v>
      </c>
      <c r="C23" s="37" t="s">
        <v>34</v>
      </c>
      <c r="D23" s="37" t="s">
        <v>22</v>
      </c>
      <c r="E23" s="35">
        <f t="shared" si="3"/>
        <v>0.70099999999999996</v>
      </c>
      <c r="F23" s="50">
        <v>0.70099999999999996</v>
      </c>
      <c r="G23" s="35">
        <f t="shared" si="4"/>
        <v>10.5488</v>
      </c>
      <c r="H23" s="50">
        <v>13.88</v>
      </c>
      <c r="I23" s="150"/>
      <c r="J23" s="35">
        <f t="shared" si="5"/>
        <v>7.39</v>
      </c>
      <c r="K23" s="55"/>
    </row>
    <row r="24" spans="1:11" hidden="1">
      <c r="A24" s="307" t="s">
        <v>1470</v>
      </c>
      <c r="B24" s="308"/>
      <c r="C24" s="308"/>
      <c r="D24" s="308"/>
      <c r="E24" s="308"/>
      <c r="F24" s="308"/>
      <c r="G24" s="309"/>
      <c r="H24" s="48"/>
      <c r="I24" s="151"/>
      <c r="J24" s="28">
        <f>SUM(J22:J23)</f>
        <v>8.34</v>
      </c>
      <c r="K24" s="56"/>
    </row>
    <row r="25" spans="1:11" hidden="1"/>
    <row r="26" spans="1:11" hidden="1">
      <c r="A26" s="307" t="s">
        <v>71</v>
      </c>
      <c r="B26" s="308"/>
      <c r="C26" s="308"/>
      <c r="D26" s="308"/>
      <c r="E26" s="309"/>
      <c r="F26" s="48"/>
      <c r="G26" s="34" t="s">
        <v>1089</v>
      </c>
      <c r="H26" s="49" t="s">
        <v>1089</v>
      </c>
      <c r="I26" s="148"/>
      <c r="J26" s="34" t="s">
        <v>1047</v>
      </c>
      <c r="K26" s="39"/>
    </row>
    <row r="27" spans="1:11" ht="25.5" hidden="1">
      <c r="A27" s="307" t="s">
        <v>982</v>
      </c>
      <c r="B27" s="309"/>
      <c r="C27" s="34" t="s">
        <v>983</v>
      </c>
      <c r="D27" s="34" t="s">
        <v>1468</v>
      </c>
      <c r="E27" s="34" t="s">
        <v>1469</v>
      </c>
      <c r="F27" s="49" t="s">
        <v>1469</v>
      </c>
      <c r="G27" s="37" t="s">
        <v>1646</v>
      </c>
      <c r="H27" s="52" t="s">
        <v>1646</v>
      </c>
      <c r="I27" s="149"/>
      <c r="J27" s="34" t="s">
        <v>1470</v>
      </c>
      <c r="K27" s="39"/>
    </row>
    <row r="28" spans="1:11" hidden="1">
      <c r="A28" s="307" t="s">
        <v>1471</v>
      </c>
      <c r="B28" s="308"/>
      <c r="C28" s="308"/>
      <c r="D28" s="308"/>
      <c r="E28" s="308"/>
      <c r="F28" s="308"/>
      <c r="G28" s="308"/>
      <c r="H28" s="308"/>
      <c r="I28" s="308"/>
      <c r="J28" s="309"/>
      <c r="K28" s="39"/>
    </row>
    <row r="29" spans="1:11" hidden="1">
      <c r="A29" s="37" t="s">
        <v>25</v>
      </c>
      <c r="B29" s="38">
        <v>88309</v>
      </c>
      <c r="C29" s="37" t="s">
        <v>31</v>
      </c>
      <c r="D29" s="37" t="s">
        <v>22</v>
      </c>
      <c r="E29" s="35">
        <f t="shared" ref="E29:E30" si="6">F29</f>
        <v>1.3</v>
      </c>
      <c r="F29" s="50">
        <v>1.3</v>
      </c>
      <c r="G29" s="35">
        <f t="shared" ref="G29:G30" si="7">H29*(1-$L$4)</f>
        <v>13.520399999999999</v>
      </c>
      <c r="H29" s="50">
        <v>17.79</v>
      </c>
      <c r="I29" s="150"/>
      <c r="J29" s="35">
        <f t="shared" ref="J29:J30" si="8">ROUND(E29*G29,2)</f>
        <v>17.579999999999998</v>
      </c>
      <c r="K29" s="55"/>
    </row>
    <row r="30" spans="1:11" hidden="1">
      <c r="A30" s="37" t="s">
        <v>25</v>
      </c>
      <c r="B30" s="38">
        <v>88316</v>
      </c>
      <c r="C30" s="37" t="s">
        <v>34</v>
      </c>
      <c r="D30" s="37" t="s">
        <v>22</v>
      </c>
      <c r="E30" s="35">
        <f t="shared" si="6"/>
        <v>13</v>
      </c>
      <c r="F30" s="50">
        <v>13</v>
      </c>
      <c r="G30" s="35">
        <f t="shared" si="7"/>
        <v>10.5488</v>
      </c>
      <c r="H30" s="50">
        <v>13.88</v>
      </c>
      <c r="I30" s="150"/>
      <c r="J30" s="35">
        <f t="shared" si="8"/>
        <v>137.13</v>
      </c>
      <c r="K30" s="55"/>
    </row>
    <row r="31" spans="1:11" hidden="1">
      <c r="J31" s="28">
        <f>SUM(J29:J30)</f>
        <v>154.70999999999998</v>
      </c>
      <c r="K31" s="56"/>
    </row>
    <row r="32" spans="1:11" hidden="1">
      <c r="A32" s="307" t="s">
        <v>1470</v>
      </c>
      <c r="B32" s="308"/>
      <c r="C32" s="308"/>
      <c r="D32" s="308"/>
      <c r="E32" s="308"/>
      <c r="F32" s="308"/>
      <c r="G32" s="309"/>
      <c r="H32" s="53"/>
      <c r="I32" s="152"/>
    </row>
    <row r="33" spans="1:11" hidden="1">
      <c r="A33" s="307" t="s">
        <v>82</v>
      </c>
      <c r="B33" s="308"/>
      <c r="C33" s="308"/>
      <c r="D33" s="308"/>
      <c r="E33" s="309"/>
      <c r="F33" s="48"/>
      <c r="G33" s="34" t="s">
        <v>1051</v>
      </c>
      <c r="H33" s="49" t="s">
        <v>1051</v>
      </c>
      <c r="I33" s="148"/>
      <c r="J33" s="34" t="s">
        <v>1566</v>
      </c>
      <c r="K33" s="39"/>
    </row>
    <row r="34" spans="1:11" ht="25.5" hidden="1">
      <c r="A34" s="307" t="s">
        <v>982</v>
      </c>
      <c r="B34" s="309"/>
      <c r="C34" s="34" t="s">
        <v>983</v>
      </c>
      <c r="D34" s="34" t="s">
        <v>1468</v>
      </c>
      <c r="E34" s="34" t="s">
        <v>1469</v>
      </c>
      <c r="F34" s="49" t="s">
        <v>1469</v>
      </c>
      <c r="G34" s="37" t="s">
        <v>1646</v>
      </c>
      <c r="H34" s="52" t="s">
        <v>1646</v>
      </c>
      <c r="I34" s="149"/>
      <c r="J34" s="34" t="s">
        <v>1470</v>
      </c>
      <c r="K34" s="39"/>
    </row>
    <row r="35" spans="1:11" hidden="1">
      <c r="A35" s="307" t="s">
        <v>1471</v>
      </c>
      <c r="B35" s="308"/>
      <c r="C35" s="308"/>
      <c r="D35" s="308"/>
      <c r="E35" s="308"/>
      <c r="F35" s="308"/>
      <c r="G35" s="308"/>
      <c r="H35" s="308"/>
      <c r="I35" s="308"/>
      <c r="J35" s="309"/>
      <c r="K35" s="39"/>
    </row>
    <row r="36" spans="1:11" hidden="1">
      <c r="A36" s="37" t="s">
        <v>25</v>
      </c>
      <c r="B36" s="38">
        <v>88309</v>
      </c>
      <c r="C36" s="37" t="s">
        <v>31</v>
      </c>
      <c r="D36" s="37" t="s">
        <v>22</v>
      </c>
      <c r="E36" s="35">
        <f t="shared" ref="E36:E37" si="9">F36</f>
        <v>0.05</v>
      </c>
      <c r="F36" s="50">
        <v>0.05</v>
      </c>
      <c r="G36" s="35">
        <f t="shared" ref="G36:G37" si="10">H36*(1-$L$4)</f>
        <v>13.520399999999999</v>
      </c>
      <c r="H36" s="50">
        <v>17.79</v>
      </c>
      <c r="I36" s="150"/>
      <c r="J36" s="35">
        <f t="shared" ref="J36:J37" si="11">ROUND(E36*G36,2)</f>
        <v>0.68</v>
      </c>
      <c r="K36" s="55"/>
    </row>
    <row r="37" spans="1:11" hidden="1">
      <c r="A37" s="37" t="s">
        <v>25</v>
      </c>
      <c r="B37" s="38">
        <v>88316</v>
      </c>
      <c r="C37" s="37" t="s">
        <v>34</v>
      </c>
      <c r="D37" s="37" t="s">
        <v>22</v>
      </c>
      <c r="E37" s="35">
        <f t="shared" si="9"/>
        <v>0.35</v>
      </c>
      <c r="F37" s="50">
        <v>0.35</v>
      </c>
      <c r="G37" s="35">
        <f t="shared" si="10"/>
        <v>10.5488</v>
      </c>
      <c r="H37" s="50">
        <v>13.88</v>
      </c>
      <c r="I37" s="150"/>
      <c r="J37" s="35">
        <f t="shared" si="11"/>
        <v>3.69</v>
      </c>
      <c r="K37" s="55"/>
    </row>
    <row r="38" spans="1:11" hidden="1">
      <c r="A38" s="307" t="s">
        <v>1470</v>
      </c>
      <c r="B38" s="308"/>
      <c r="C38" s="308"/>
      <c r="D38" s="308"/>
      <c r="E38" s="308"/>
      <c r="F38" s="308"/>
      <c r="G38" s="309"/>
      <c r="H38" s="48"/>
      <c r="I38" s="151"/>
      <c r="J38" s="28">
        <f>SUM(J36:J37)</f>
        <v>4.37</v>
      </c>
      <c r="K38" s="56"/>
    </row>
    <row r="39" spans="1:11" hidden="1"/>
    <row r="40" spans="1:11" hidden="1">
      <c r="A40" s="307" t="s">
        <v>1053</v>
      </c>
      <c r="B40" s="308"/>
      <c r="C40" s="308"/>
      <c r="D40" s="308"/>
      <c r="E40" s="309"/>
      <c r="F40" s="48"/>
      <c r="G40" s="34" t="s">
        <v>40</v>
      </c>
      <c r="H40" s="49" t="s">
        <v>40</v>
      </c>
      <c r="I40" s="148"/>
      <c r="J40" s="36">
        <v>7991</v>
      </c>
      <c r="K40" s="57"/>
    </row>
    <row r="41" spans="1:11" ht="25.5" hidden="1">
      <c r="A41" s="307" t="s">
        <v>982</v>
      </c>
      <c r="B41" s="309"/>
      <c r="C41" s="34" t="s">
        <v>983</v>
      </c>
      <c r="D41" s="34" t="s">
        <v>1468</v>
      </c>
      <c r="E41" s="34" t="s">
        <v>1469</v>
      </c>
      <c r="F41" s="49" t="s">
        <v>1469</v>
      </c>
      <c r="G41" s="37" t="s">
        <v>1646</v>
      </c>
      <c r="H41" s="52" t="s">
        <v>1646</v>
      </c>
      <c r="I41" s="149"/>
      <c r="J41" s="34" t="s">
        <v>1470</v>
      </c>
      <c r="K41" s="39"/>
    </row>
    <row r="42" spans="1:11" hidden="1">
      <c r="A42" s="307" t="s">
        <v>1471</v>
      </c>
      <c r="B42" s="308"/>
      <c r="C42" s="308"/>
      <c r="D42" s="308"/>
      <c r="E42" s="308"/>
      <c r="F42" s="308"/>
      <c r="G42" s="308"/>
      <c r="H42" s="308"/>
      <c r="I42" s="308"/>
      <c r="J42" s="309"/>
      <c r="K42" s="39"/>
    </row>
    <row r="43" spans="1:11" hidden="1">
      <c r="A43" s="37" t="s">
        <v>25</v>
      </c>
      <c r="B43" s="38">
        <v>88316</v>
      </c>
      <c r="C43" s="37" t="s">
        <v>34</v>
      </c>
      <c r="D43" s="37" t="s">
        <v>22</v>
      </c>
      <c r="E43" s="35">
        <f>F43</f>
        <v>0.25</v>
      </c>
      <c r="F43" s="50">
        <v>0.25</v>
      </c>
      <c r="G43" s="35">
        <f>H43*(1-$L$4)</f>
        <v>10.5488</v>
      </c>
      <c r="H43" s="50">
        <v>13.88</v>
      </c>
      <c r="I43" s="150"/>
      <c r="J43" s="35">
        <f>ROUND(E43*G43,2)</f>
        <v>2.64</v>
      </c>
      <c r="K43" s="55"/>
    </row>
    <row r="44" spans="1:11" hidden="1">
      <c r="A44" s="307" t="s">
        <v>1470</v>
      </c>
      <c r="B44" s="308"/>
      <c r="C44" s="308"/>
      <c r="D44" s="308"/>
      <c r="E44" s="308"/>
      <c r="F44" s="308"/>
      <c r="G44" s="309"/>
      <c r="H44" s="48"/>
      <c r="I44" s="151"/>
      <c r="J44" s="28">
        <f>SUM(J42:J43)</f>
        <v>2.64</v>
      </c>
      <c r="K44" s="56"/>
    </row>
    <row r="45" spans="1:11" hidden="1"/>
    <row r="46" spans="1:11" hidden="1">
      <c r="A46" s="307" t="s">
        <v>1057</v>
      </c>
      <c r="B46" s="308"/>
      <c r="C46" s="308"/>
      <c r="D46" s="308"/>
      <c r="E46" s="309"/>
      <c r="F46" s="48"/>
      <c r="G46" s="34" t="s">
        <v>40</v>
      </c>
      <c r="H46" s="49" t="s">
        <v>40</v>
      </c>
      <c r="I46" s="148"/>
      <c r="J46" s="36">
        <v>12504</v>
      </c>
      <c r="K46" s="57"/>
    </row>
    <row r="47" spans="1:11" ht="25.5" hidden="1">
      <c r="A47" s="307" t="s">
        <v>982</v>
      </c>
      <c r="B47" s="309"/>
      <c r="C47" s="34" t="s">
        <v>983</v>
      </c>
      <c r="D47" s="34" t="s">
        <v>1468</v>
      </c>
      <c r="E47" s="34" t="s">
        <v>1469</v>
      </c>
      <c r="F47" s="49" t="s">
        <v>1469</v>
      </c>
      <c r="G47" s="37" t="s">
        <v>1646</v>
      </c>
      <c r="H47" s="52" t="s">
        <v>1646</v>
      </c>
      <c r="I47" s="149"/>
      <c r="J47" s="34" t="s">
        <v>1470</v>
      </c>
      <c r="K47" s="39"/>
    </row>
    <row r="48" spans="1:11" hidden="1">
      <c r="A48" s="307" t="s">
        <v>1471</v>
      </c>
      <c r="B48" s="308"/>
      <c r="C48" s="308"/>
      <c r="D48" s="308"/>
      <c r="E48" s="308"/>
      <c r="F48" s="308"/>
      <c r="G48" s="308"/>
      <c r="H48" s="308"/>
      <c r="I48" s="308"/>
      <c r="J48" s="309"/>
      <c r="K48" s="39"/>
    </row>
    <row r="49" spans="1:11" hidden="1">
      <c r="A49" s="37" t="s">
        <v>25</v>
      </c>
      <c r="B49" s="38">
        <v>88309</v>
      </c>
      <c r="C49" s="37" t="s">
        <v>31</v>
      </c>
      <c r="D49" s="37" t="s">
        <v>22</v>
      </c>
      <c r="E49" s="35">
        <f t="shared" ref="E49:E50" si="12">F49</f>
        <v>7.0000000000000007E-2</v>
      </c>
      <c r="F49" s="50">
        <v>7.0000000000000007E-2</v>
      </c>
      <c r="G49" s="35">
        <f t="shared" ref="G49:G50" si="13">H49*(1-$L$4)</f>
        <v>13.520399999999999</v>
      </c>
      <c r="H49" s="50">
        <v>17.79</v>
      </c>
      <c r="I49" s="150"/>
      <c r="J49" s="35">
        <f t="shared" ref="J49:J50" si="14">ROUND(E49*G49,2)</f>
        <v>0.95</v>
      </c>
      <c r="K49" s="55"/>
    </row>
    <row r="50" spans="1:11" hidden="1">
      <c r="A50" s="37" t="s">
        <v>25</v>
      </c>
      <c r="B50" s="38">
        <v>88316</v>
      </c>
      <c r="C50" s="37" t="s">
        <v>34</v>
      </c>
      <c r="D50" s="37" t="s">
        <v>22</v>
      </c>
      <c r="E50" s="35">
        <f t="shared" si="12"/>
        <v>0.70099999999999996</v>
      </c>
      <c r="F50" s="50">
        <v>0.70099999999999996</v>
      </c>
      <c r="G50" s="35">
        <f t="shared" si="13"/>
        <v>10.5488</v>
      </c>
      <c r="H50" s="50">
        <v>13.88</v>
      </c>
      <c r="I50" s="150"/>
      <c r="J50" s="35">
        <f t="shared" si="14"/>
        <v>7.39</v>
      </c>
      <c r="K50" s="55"/>
    </row>
    <row r="51" spans="1:11" hidden="1">
      <c r="A51" s="307" t="s">
        <v>1470</v>
      </c>
      <c r="B51" s="308"/>
      <c r="C51" s="308"/>
      <c r="D51" s="308"/>
      <c r="E51" s="308"/>
      <c r="F51" s="308"/>
      <c r="G51" s="309"/>
      <c r="H51" s="48"/>
      <c r="I51" s="151"/>
      <c r="J51" s="28">
        <f>SUM(J49:J50)</f>
        <v>8.34</v>
      </c>
      <c r="K51" s="56"/>
    </row>
    <row r="52" spans="1:11" hidden="1"/>
    <row r="53" spans="1:11" hidden="1">
      <c r="A53" s="307" t="s">
        <v>89</v>
      </c>
      <c r="B53" s="308"/>
      <c r="C53" s="308"/>
      <c r="D53" s="308"/>
      <c r="E53" s="309"/>
      <c r="F53" s="48"/>
      <c r="G53" s="34" t="s">
        <v>1089</v>
      </c>
      <c r="H53" s="49" t="s">
        <v>1089</v>
      </c>
      <c r="I53" s="148"/>
      <c r="J53" s="34" t="s">
        <v>1061</v>
      </c>
      <c r="K53" s="39"/>
    </row>
    <row r="54" spans="1:11" ht="25.5" hidden="1">
      <c r="A54" s="307" t="s">
        <v>982</v>
      </c>
      <c r="B54" s="309"/>
      <c r="C54" s="34" t="s">
        <v>983</v>
      </c>
      <c r="D54" s="34" t="s">
        <v>1468</v>
      </c>
      <c r="E54" s="34" t="s">
        <v>1469</v>
      </c>
      <c r="F54" s="49" t="s">
        <v>1469</v>
      </c>
      <c r="G54" s="37" t="s">
        <v>1646</v>
      </c>
      <c r="H54" s="52" t="s">
        <v>1646</v>
      </c>
      <c r="I54" s="149"/>
      <c r="J54" s="34" t="s">
        <v>1470</v>
      </c>
      <c r="K54" s="39"/>
    </row>
    <row r="55" spans="1:11" hidden="1">
      <c r="A55" s="307" t="s">
        <v>1471</v>
      </c>
      <c r="B55" s="308"/>
      <c r="C55" s="308"/>
      <c r="D55" s="308"/>
      <c r="E55" s="308"/>
      <c r="F55" s="308"/>
      <c r="G55" s="308"/>
      <c r="H55" s="308"/>
      <c r="I55" s="308"/>
      <c r="J55" s="309"/>
      <c r="K55" s="39"/>
    </row>
    <row r="56" spans="1:11" hidden="1">
      <c r="A56" s="37" t="s">
        <v>25</v>
      </c>
      <c r="B56" s="38">
        <v>88309</v>
      </c>
      <c r="C56" s="37" t="s">
        <v>31</v>
      </c>
      <c r="D56" s="37" t="s">
        <v>22</v>
      </c>
      <c r="E56" s="35">
        <f t="shared" ref="E56:E57" si="15">F56</f>
        <v>0.2</v>
      </c>
      <c r="F56" s="50">
        <v>0.2</v>
      </c>
      <c r="G56" s="35">
        <f t="shared" ref="G56:G57" si="16">H56*(1-$L$4)</f>
        <v>13.520399999999999</v>
      </c>
      <c r="H56" s="50">
        <v>17.79</v>
      </c>
      <c r="I56" s="150"/>
      <c r="J56" s="35">
        <f t="shared" ref="J56:J57" si="17">ROUND(E56*G56,2)</f>
        <v>2.7</v>
      </c>
      <c r="K56" s="55"/>
    </row>
    <row r="57" spans="1:11" hidden="1">
      <c r="A57" s="37" t="s">
        <v>25</v>
      </c>
      <c r="B57" s="38">
        <v>88316</v>
      </c>
      <c r="C57" s="37" t="s">
        <v>34</v>
      </c>
      <c r="D57" s="37" t="s">
        <v>22</v>
      </c>
      <c r="E57" s="35">
        <f t="shared" si="15"/>
        <v>0.20100000000000001</v>
      </c>
      <c r="F57" s="50">
        <v>0.20100000000000001</v>
      </c>
      <c r="G57" s="35">
        <f t="shared" si="16"/>
        <v>10.5488</v>
      </c>
      <c r="H57" s="50">
        <v>13.88</v>
      </c>
      <c r="I57" s="150"/>
      <c r="J57" s="35">
        <f t="shared" si="17"/>
        <v>2.12</v>
      </c>
      <c r="K57" s="55"/>
    </row>
    <row r="58" spans="1:11" hidden="1">
      <c r="A58" s="307" t="s">
        <v>1470</v>
      </c>
      <c r="B58" s="308"/>
      <c r="C58" s="308"/>
      <c r="D58" s="308"/>
      <c r="E58" s="308"/>
      <c r="F58" s="308"/>
      <c r="G58" s="309"/>
      <c r="H58" s="48"/>
      <c r="I58" s="151"/>
      <c r="J58" s="28">
        <f>SUM(J56:J57)</f>
        <v>4.82</v>
      </c>
      <c r="K58" s="56"/>
    </row>
    <row r="59" spans="1:11" hidden="1"/>
    <row r="60" spans="1:11" hidden="1">
      <c r="A60" s="307" t="s">
        <v>1467</v>
      </c>
      <c r="B60" s="308"/>
      <c r="C60" s="308"/>
      <c r="D60" s="308"/>
      <c r="E60" s="309"/>
      <c r="F60" s="48"/>
      <c r="G60" s="34" t="s">
        <v>1051</v>
      </c>
      <c r="H60" s="49" t="s">
        <v>1051</v>
      </c>
      <c r="I60" s="148"/>
      <c r="J60" s="34" t="s">
        <v>1064</v>
      </c>
      <c r="K60" s="39"/>
    </row>
    <row r="61" spans="1:11" ht="25.5" hidden="1">
      <c r="A61" s="307" t="s">
        <v>982</v>
      </c>
      <c r="B61" s="309"/>
      <c r="C61" s="34" t="s">
        <v>983</v>
      </c>
      <c r="D61" s="34" t="s">
        <v>1468</v>
      </c>
      <c r="E61" s="34" t="s">
        <v>1469</v>
      </c>
      <c r="F61" s="49" t="s">
        <v>1469</v>
      </c>
      <c r="G61" s="37" t="s">
        <v>1646</v>
      </c>
      <c r="H61" s="52" t="s">
        <v>1646</v>
      </c>
      <c r="I61" s="149"/>
      <c r="J61" s="34" t="s">
        <v>1470</v>
      </c>
      <c r="K61" s="39"/>
    </row>
    <row r="62" spans="1:11" hidden="1">
      <c r="A62" s="310" t="s">
        <v>1471</v>
      </c>
      <c r="B62" s="311"/>
      <c r="C62" s="311"/>
      <c r="D62" s="311"/>
      <c r="E62" s="311"/>
      <c r="F62" s="311"/>
      <c r="G62" s="311"/>
      <c r="H62" s="311"/>
      <c r="I62" s="311"/>
      <c r="J62" s="312"/>
      <c r="K62" s="58"/>
    </row>
    <row r="63" spans="1:11" hidden="1">
      <c r="A63" s="37" t="s">
        <v>985</v>
      </c>
      <c r="B63" s="37" t="s">
        <v>1472</v>
      </c>
      <c r="C63" s="37" t="s">
        <v>986</v>
      </c>
      <c r="D63" s="37" t="s">
        <v>202</v>
      </c>
      <c r="E63" s="35">
        <v>1</v>
      </c>
      <c r="F63" s="50">
        <v>1</v>
      </c>
      <c r="G63" s="35">
        <v>233.94</v>
      </c>
      <c r="H63" s="50">
        <v>233.94</v>
      </c>
      <c r="I63" s="150"/>
      <c r="J63" s="35">
        <f>ROUND(E63*G63,2)</f>
        <v>233.94</v>
      </c>
      <c r="K63" s="55"/>
    </row>
    <row r="64" spans="1:11" hidden="1">
      <c r="A64" s="307" t="s">
        <v>1470</v>
      </c>
      <c r="B64" s="308"/>
      <c r="C64" s="308"/>
      <c r="D64" s="308"/>
      <c r="E64" s="308"/>
      <c r="F64" s="308"/>
      <c r="G64" s="309"/>
      <c r="H64" s="48"/>
      <c r="I64" s="151"/>
      <c r="J64" s="28">
        <f>SUM(J63)</f>
        <v>233.94</v>
      </c>
      <c r="K64" s="56"/>
    </row>
    <row r="65" spans="1:11" hidden="1"/>
    <row r="66" spans="1:11" hidden="1">
      <c r="A66" s="307" t="s">
        <v>984</v>
      </c>
      <c r="B66" s="308"/>
      <c r="C66" s="308"/>
      <c r="D66" s="308"/>
      <c r="E66" s="309"/>
      <c r="F66" s="48"/>
      <c r="G66" s="34" t="s">
        <v>1051</v>
      </c>
      <c r="H66" s="49" t="s">
        <v>1051</v>
      </c>
      <c r="I66" s="148"/>
      <c r="J66" s="34" t="s">
        <v>1067</v>
      </c>
      <c r="K66" s="39"/>
    </row>
    <row r="67" spans="1:11" ht="25.5" hidden="1">
      <c r="A67" s="307" t="s">
        <v>982</v>
      </c>
      <c r="B67" s="309"/>
      <c r="C67" s="34" t="s">
        <v>983</v>
      </c>
      <c r="D67" s="34" t="s">
        <v>1468</v>
      </c>
      <c r="E67" s="34" t="s">
        <v>1469</v>
      </c>
      <c r="F67" s="49" t="s">
        <v>1469</v>
      </c>
      <c r="G67" s="37" t="s">
        <v>1646</v>
      </c>
      <c r="H67" s="52" t="s">
        <v>1646</v>
      </c>
      <c r="I67" s="149"/>
      <c r="J67" s="34" t="s">
        <v>1470</v>
      </c>
      <c r="K67" s="39"/>
    </row>
    <row r="68" spans="1:11" hidden="1">
      <c r="A68" s="307" t="s">
        <v>1471</v>
      </c>
      <c r="B68" s="308"/>
      <c r="C68" s="308"/>
      <c r="D68" s="308"/>
      <c r="E68" s="308"/>
      <c r="F68" s="308"/>
      <c r="G68" s="308"/>
      <c r="H68" s="308"/>
      <c r="I68" s="308"/>
      <c r="J68" s="309"/>
      <c r="K68" s="39"/>
    </row>
    <row r="69" spans="1:11" ht="25.5" hidden="1">
      <c r="A69" s="37" t="s">
        <v>25</v>
      </c>
      <c r="B69" s="38">
        <v>90777</v>
      </c>
      <c r="C69" s="37" t="s">
        <v>1581</v>
      </c>
      <c r="D69" s="37" t="s">
        <v>42</v>
      </c>
      <c r="E69" s="35">
        <v>44</v>
      </c>
      <c r="F69" s="50">
        <v>44</v>
      </c>
      <c r="G69" s="35">
        <v>79.91</v>
      </c>
      <c r="H69" s="50">
        <v>79.91</v>
      </c>
      <c r="I69" s="150"/>
      <c r="J69" s="35">
        <f t="shared" ref="J69:J70" si="18">ROUND(E69*G69,2)</f>
        <v>3516.04</v>
      </c>
      <c r="K69" s="55"/>
    </row>
    <row r="70" spans="1:11" hidden="1">
      <c r="A70" s="37" t="s">
        <v>25</v>
      </c>
      <c r="B70" s="38">
        <v>93563</v>
      </c>
      <c r="C70" s="37" t="s">
        <v>979</v>
      </c>
      <c r="D70" s="37" t="s">
        <v>1474</v>
      </c>
      <c r="E70" s="35">
        <v>1</v>
      </c>
      <c r="F70" s="50">
        <v>1</v>
      </c>
      <c r="G70" s="40">
        <v>2524.11</v>
      </c>
      <c r="H70" s="54">
        <v>2524.11</v>
      </c>
      <c r="I70" s="153"/>
      <c r="J70" s="35">
        <f t="shared" si="18"/>
        <v>2524.11</v>
      </c>
      <c r="K70" s="55"/>
    </row>
    <row r="71" spans="1:11" hidden="1">
      <c r="A71" s="37" t="s">
        <v>25</v>
      </c>
      <c r="B71" s="38">
        <v>88326</v>
      </c>
      <c r="C71" s="37" t="s">
        <v>980</v>
      </c>
      <c r="D71" s="37" t="s">
        <v>42</v>
      </c>
      <c r="E71" s="35">
        <v>360</v>
      </c>
      <c r="F71" s="50">
        <v>360</v>
      </c>
      <c r="G71" s="35">
        <v>17.72</v>
      </c>
      <c r="H71" s="50">
        <v>17.72</v>
      </c>
      <c r="I71" s="150"/>
      <c r="J71" s="35">
        <f>ROUND(E71*G71,2)</f>
        <v>6379.2</v>
      </c>
      <c r="K71" s="55"/>
    </row>
    <row r="72" spans="1:11" hidden="1">
      <c r="A72" s="307" t="s">
        <v>1470</v>
      </c>
      <c r="B72" s="308"/>
      <c r="C72" s="308"/>
      <c r="D72" s="308"/>
      <c r="E72" s="308"/>
      <c r="F72" s="308"/>
      <c r="G72" s="309"/>
      <c r="H72" s="48"/>
      <c r="I72" s="151"/>
      <c r="J72" s="28">
        <f>SUM(J69:J71)</f>
        <v>12419.349999999999</v>
      </c>
      <c r="K72" s="56"/>
    </row>
    <row r="73" spans="1:11" hidden="1"/>
    <row r="74" spans="1:11" hidden="1">
      <c r="A74" s="307" t="s">
        <v>1475</v>
      </c>
      <c r="B74" s="308"/>
      <c r="C74" s="308"/>
      <c r="D74" s="308"/>
      <c r="E74" s="309"/>
      <c r="F74" s="48"/>
      <c r="G74" s="34" t="s">
        <v>40</v>
      </c>
      <c r="H74" s="49" t="s">
        <v>40</v>
      </c>
      <c r="I74" s="148"/>
      <c r="J74" s="36">
        <v>51</v>
      </c>
      <c r="K74" s="57"/>
    </row>
    <row r="75" spans="1:11" ht="25.5" hidden="1">
      <c r="A75" s="307" t="s">
        <v>982</v>
      </c>
      <c r="B75" s="309"/>
      <c r="C75" s="34" t="s">
        <v>983</v>
      </c>
      <c r="D75" s="34" t="s">
        <v>1468</v>
      </c>
      <c r="E75" s="34" t="s">
        <v>1469</v>
      </c>
      <c r="F75" s="49" t="s">
        <v>1469</v>
      </c>
      <c r="G75" s="37" t="s">
        <v>1646</v>
      </c>
      <c r="H75" s="52" t="s">
        <v>1646</v>
      </c>
      <c r="I75" s="149"/>
      <c r="J75" s="34" t="s">
        <v>1470</v>
      </c>
      <c r="K75" s="39"/>
    </row>
    <row r="76" spans="1:11" hidden="1">
      <c r="A76" s="307" t="s">
        <v>1476</v>
      </c>
      <c r="B76" s="308"/>
      <c r="C76" s="308"/>
      <c r="D76" s="308"/>
      <c r="E76" s="308"/>
      <c r="F76" s="308"/>
      <c r="G76" s="308"/>
      <c r="H76" s="308"/>
      <c r="I76" s="308"/>
      <c r="J76" s="309"/>
      <c r="K76" s="39"/>
    </row>
    <row r="77" spans="1:11" ht="25.5" hidden="1">
      <c r="A77" s="37" t="s">
        <v>25</v>
      </c>
      <c r="B77" s="38">
        <v>4417</v>
      </c>
      <c r="C77" s="37" t="s">
        <v>1582</v>
      </c>
      <c r="D77" s="37" t="s">
        <v>49</v>
      </c>
      <c r="E77" s="35">
        <v>1</v>
      </c>
      <c r="F77" s="50">
        <v>1</v>
      </c>
      <c r="G77" s="35">
        <f t="shared" ref="G77:G81" si="19">H77*(1-$L$4)</f>
        <v>3.9291999999999998</v>
      </c>
      <c r="H77" s="50">
        <v>5.17</v>
      </c>
      <c r="I77" s="150"/>
      <c r="J77" s="35">
        <f t="shared" ref="J77:J81" si="20">ROUND(E77*G77,2)</f>
        <v>3.93</v>
      </c>
      <c r="K77" s="55"/>
    </row>
    <row r="78" spans="1:11" ht="25.5" hidden="1">
      <c r="A78" s="37" t="s">
        <v>25</v>
      </c>
      <c r="B78" s="38">
        <v>4491</v>
      </c>
      <c r="C78" s="37" t="s">
        <v>1583</v>
      </c>
      <c r="D78" s="37" t="s">
        <v>49</v>
      </c>
      <c r="E78" s="35">
        <v>4</v>
      </c>
      <c r="F78" s="50">
        <v>4</v>
      </c>
      <c r="G78" s="35">
        <f t="shared" si="19"/>
        <v>5.0692000000000004</v>
      </c>
      <c r="H78" s="50">
        <v>6.67</v>
      </c>
      <c r="I78" s="150"/>
      <c r="J78" s="35">
        <f t="shared" si="20"/>
        <v>20.28</v>
      </c>
      <c r="K78" s="55"/>
    </row>
    <row r="79" spans="1:11" ht="25.5" hidden="1">
      <c r="A79" s="37" t="s">
        <v>25</v>
      </c>
      <c r="B79" s="38">
        <v>4813</v>
      </c>
      <c r="C79" s="37" t="s">
        <v>1584</v>
      </c>
      <c r="D79" s="37" t="s">
        <v>1365</v>
      </c>
      <c r="E79" s="35">
        <v>1</v>
      </c>
      <c r="F79" s="50">
        <v>1</v>
      </c>
      <c r="G79" s="35">
        <f t="shared" si="19"/>
        <v>171</v>
      </c>
      <c r="H79" s="50">
        <v>225</v>
      </c>
      <c r="I79" s="150"/>
      <c r="J79" s="35">
        <f t="shared" si="20"/>
        <v>171</v>
      </c>
      <c r="K79" s="55"/>
    </row>
    <row r="80" spans="1:11" hidden="1">
      <c r="A80" s="37" t="s">
        <v>25</v>
      </c>
      <c r="B80" s="38">
        <v>5075</v>
      </c>
      <c r="C80" s="37" t="s">
        <v>91</v>
      </c>
      <c r="D80" s="37" t="s">
        <v>92</v>
      </c>
      <c r="E80" s="35">
        <v>0.15</v>
      </c>
      <c r="F80" s="50">
        <v>0.15</v>
      </c>
      <c r="G80" s="35">
        <f t="shared" si="19"/>
        <v>14.690799999999999</v>
      </c>
      <c r="H80" s="50">
        <v>19.329999999999998</v>
      </c>
      <c r="I80" s="150"/>
      <c r="J80" s="35">
        <f t="shared" si="20"/>
        <v>2.2000000000000002</v>
      </c>
      <c r="K80" s="55"/>
    </row>
    <row r="81" spans="1:11" ht="25.5" hidden="1">
      <c r="A81" s="37" t="s">
        <v>25</v>
      </c>
      <c r="B81" s="38">
        <v>94962</v>
      </c>
      <c r="C81" s="37" t="s">
        <v>1585</v>
      </c>
      <c r="D81" s="37" t="s">
        <v>1477</v>
      </c>
      <c r="E81" s="35">
        <v>0.01</v>
      </c>
      <c r="F81" s="50">
        <v>0.01</v>
      </c>
      <c r="G81" s="35">
        <f t="shared" si="19"/>
        <v>232.9248</v>
      </c>
      <c r="H81" s="50">
        <v>306.48</v>
      </c>
      <c r="I81" s="150"/>
      <c r="J81" s="35">
        <f t="shared" si="20"/>
        <v>2.33</v>
      </c>
      <c r="K81" s="55"/>
    </row>
    <row r="82" spans="1:11" hidden="1">
      <c r="A82" s="307" t="s">
        <v>1471</v>
      </c>
      <c r="B82" s="308"/>
      <c r="C82" s="308"/>
      <c r="D82" s="308"/>
      <c r="E82" s="308"/>
      <c r="F82" s="308"/>
      <c r="G82" s="308"/>
      <c r="H82" s="308"/>
      <c r="I82" s="308"/>
      <c r="J82" s="309"/>
      <c r="K82" s="39"/>
    </row>
    <row r="83" spans="1:11" hidden="1">
      <c r="A83" s="37" t="s">
        <v>25</v>
      </c>
      <c r="B83" s="38">
        <v>88262</v>
      </c>
      <c r="C83" s="37" t="s">
        <v>94</v>
      </c>
      <c r="D83" s="37" t="s">
        <v>22</v>
      </c>
      <c r="E83" s="35">
        <f t="shared" ref="E83:E84" si="21">F83</f>
        <v>1</v>
      </c>
      <c r="F83" s="50">
        <v>1</v>
      </c>
      <c r="G83" s="35">
        <f t="shared" ref="G83:G84" si="22">H83*(1-$L$4)</f>
        <v>13.376000000000001</v>
      </c>
      <c r="H83" s="50">
        <v>17.600000000000001</v>
      </c>
      <c r="I83" s="150"/>
      <c r="J83" s="35">
        <f t="shared" ref="J83:J84" si="23">ROUND(E83*G83,2)</f>
        <v>13.38</v>
      </c>
      <c r="K83" s="55"/>
    </row>
    <row r="84" spans="1:11" hidden="1">
      <c r="A84" s="37" t="s">
        <v>25</v>
      </c>
      <c r="B84" s="38">
        <v>88316</v>
      </c>
      <c r="C84" s="37" t="s">
        <v>34</v>
      </c>
      <c r="D84" s="37" t="s">
        <v>22</v>
      </c>
      <c r="E84" s="35">
        <f t="shared" si="21"/>
        <v>1.9990000000000001</v>
      </c>
      <c r="F84" s="50">
        <v>1.9990000000000001</v>
      </c>
      <c r="G84" s="35">
        <f t="shared" si="22"/>
        <v>10.5488</v>
      </c>
      <c r="H84" s="50">
        <v>13.88</v>
      </c>
      <c r="I84" s="150"/>
      <c r="J84" s="35">
        <f t="shared" si="23"/>
        <v>21.09</v>
      </c>
      <c r="K84" s="55"/>
    </row>
    <row r="85" spans="1:11" hidden="1">
      <c r="A85" s="307" t="s">
        <v>1470</v>
      </c>
      <c r="B85" s="308"/>
      <c r="C85" s="308"/>
      <c r="D85" s="308"/>
      <c r="E85" s="308"/>
      <c r="F85" s="308"/>
      <c r="G85" s="309"/>
      <c r="H85" s="48"/>
      <c r="I85" s="151"/>
      <c r="J85" s="28">
        <f>SUM(J77:J84)</f>
        <v>234.21</v>
      </c>
      <c r="K85" s="56"/>
    </row>
    <row r="86" spans="1:11" hidden="1"/>
    <row r="87" spans="1:11" hidden="1">
      <c r="A87" s="310"/>
      <c r="B87" s="311"/>
      <c r="C87" s="311"/>
      <c r="D87" s="311"/>
      <c r="E87" s="311"/>
      <c r="F87" s="311"/>
      <c r="G87" s="311"/>
      <c r="H87" s="311"/>
      <c r="I87" s="311"/>
      <c r="J87" s="312"/>
      <c r="K87" s="58"/>
    </row>
    <row r="88" spans="1:11" hidden="1">
      <c r="A88" s="307" t="s">
        <v>1478</v>
      </c>
      <c r="B88" s="308"/>
      <c r="C88" s="308"/>
      <c r="D88" s="308"/>
      <c r="E88" s="309"/>
      <c r="F88" s="48"/>
      <c r="G88" s="34" t="s">
        <v>1051</v>
      </c>
      <c r="H88" s="49" t="s">
        <v>1051</v>
      </c>
      <c r="I88" s="148"/>
      <c r="J88" s="34" t="s">
        <v>1072</v>
      </c>
      <c r="K88" s="39"/>
    </row>
    <row r="89" spans="1:11" ht="25.5" hidden="1">
      <c r="A89" s="307" t="s">
        <v>982</v>
      </c>
      <c r="B89" s="309"/>
      <c r="C89" s="34" t="s">
        <v>983</v>
      </c>
      <c r="D89" s="34" t="s">
        <v>1468</v>
      </c>
      <c r="E89" s="34" t="s">
        <v>1469</v>
      </c>
      <c r="F89" s="49" t="s">
        <v>1469</v>
      </c>
      <c r="G89" s="37" t="s">
        <v>1646</v>
      </c>
      <c r="H89" s="52" t="s">
        <v>1646</v>
      </c>
      <c r="I89" s="149"/>
      <c r="J89" s="34" t="s">
        <v>1470</v>
      </c>
      <c r="K89" s="39"/>
    </row>
    <row r="90" spans="1:11" hidden="1">
      <c r="A90" s="307" t="s">
        <v>1476</v>
      </c>
      <c r="B90" s="308"/>
      <c r="C90" s="308"/>
      <c r="D90" s="308"/>
      <c r="E90" s="308"/>
      <c r="F90" s="308"/>
      <c r="G90" s="308"/>
      <c r="H90" s="308"/>
      <c r="I90" s="308"/>
      <c r="J90" s="309"/>
      <c r="K90" s="39"/>
    </row>
    <row r="91" spans="1:11" ht="25.5" hidden="1">
      <c r="A91" s="37" t="s">
        <v>25</v>
      </c>
      <c r="B91" s="38">
        <v>43132</v>
      </c>
      <c r="C91" s="37" t="s">
        <v>1586</v>
      </c>
      <c r="D91" s="37" t="s">
        <v>92</v>
      </c>
      <c r="E91" s="41">
        <v>0.02</v>
      </c>
      <c r="F91" s="51">
        <v>0.02</v>
      </c>
      <c r="G91" s="35">
        <f t="shared" ref="G91:G94" si="24">H91*(1-$L$4)</f>
        <v>17.29</v>
      </c>
      <c r="H91" s="50">
        <v>22.75</v>
      </c>
      <c r="I91" s="150"/>
      <c r="J91" s="35">
        <f t="shared" ref="J91:J94" si="25">ROUND(E91*G91,2)</f>
        <v>0.35</v>
      </c>
      <c r="K91" s="55"/>
    </row>
    <row r="92" spans="1:11" ht="25.5" hidden="1">
      <c r="A92" s="37" t="s">
        <v>25</v>
      </c>
      <c r="B92" s="38">
        <v>4491</v>
      </c>
      <c r="C92" s="37" t="s">
        <v>1587</v>
      </c>
      <c r="D92" s="37" t="s">
        <v>49</v>
      </c>
      <c r="E92" s="41">
        <v>0.25</v>
      </c>
      <c r="F92" s="51">
        <v>0.25</v>
      </c>
      <c r="G92" s="35">
        <f t="shared" si="24"/>
        <v>5.0692000000000004</v>
      </c>
      <c r="H92" s="50">
        <v>6.67</v>
      </c>
      <c r="I92" s="150"/>
      <c r="J92" s="35">
        <f t="shared" si="25"/>
        <v>1.27</v>
      </c>
      <c r="K92" s="55"/>
    </row>
    <row r="93" spans="1:11" hidden="1">
      <c r="A93" s="37" t="s">
        <v>25</v>
      </c>
      <c r="B93" s="38">
        <v>5061</v>
      </c>
      <c r="C93" s="37" t="s">
        <v>96</v>
      </c>
      <c r="D93" s="37" t="s">
        <v>92</v>
      </c>
      <c r="E93" s="41">
        <v>0.01</v>
      </c>
      <c r="F93" s="51">
        <v>0.01</v>
      </c>
      <c r="G93" s="35">
        <f t="shared" si="24"/>
        <v>14.44</v>
      </c>
      <c r="H93" s="50">
        <v>19</v>
      </c>
      <c r="I93" s="150"/>
      <c r="J93" s="35">
        <f t="shared" si="25"/>
        <v>0.14000000000000001</v>
      </c>
      <c r="K93" s="55"/>
    </row>
    <row r="94" spans="1:11" ht="25.5" hidden="1">
      <c r="A94" s="37" t="s">
        <v>25</v>
      </c>
      <c r="B94" s="38">
        <v>6189</v>
      </c>
      <c r="C94" s="37" t="s">
        <v>97</v>
      </c>
      <c r="D94" s="37" t="s">
        <v>49</v>
      </c>
      <c r="E94" s="41">
        <v>0.317</v>
      </c>
      <c r="F94" s="51">
        <v>0.317</v>
      </c>
      <c r="G94" s="35">
        <f t="shared" si="24"/>
        <v>14.888400000000001</v>
      </c>
      <c r="H94" s="50">
        <v>19.59</v>
      </c>
      <c r="I94" s="150"/>
      <c r="J94" s="35">
        <f t="shared" si="25"/>
        <v>4.72</v>
      </c>
      <c r="K94" s="55"/>
    </row>
    <row r="95" spans="1:11" hidden="1">
      <c r="A95" s="307" t="s">
        <v>1471</v>
      </c>
      <c r="B95" s="308"/>
      <c r="C95" s="308"/>
      <c r="D95" s="308"/>
      <c r="E95" s="308"/>
      <c r="F95" s="308"/>
      <c r="G95" s="308"/>
      <c r="H95" s="308"/>
      <c r="I95" s="308"/>
      <c r="J95" s="309"/>
      <c r="K95" s="39"/>
    </row>
    <row r="96" spans="1:11" hidden="1">
      <c r="A96" s="37" t="s">
        <v>25</v>
      </c>
      <c r="B96" s="38">
        <v>88262</v>
      </c>
      <c r="C96" s="37" t="s">
        <v>94</v>
      </c>
      <c r="D96" s="37" t="s">
        <v>22</v>
      </c>
      <c r="E96" s="35">
        <f t="shared" ref="E96:E97" si="26">F96</f>
        <v>0.13</v>
      </c>
      <c r="F96" s="51">
        <v>0.13</v>
      </c>
      <c r="G96" s="35">
        <f>H96*(1-$L$4)</f>
        <v>13.376000000000001</v>
      </c>
      <c r="H96" s="50">
        <v>17.600000000000001</v>
      </c>
      <c r="I96" s="150"/>
      <c r="J96" s="35">
        <f t="shared" ref="J96:J97" si="27">ROUND(E96*G96,2)</f>
        <v>1.74</v>
      </c>
      <c r="K96" s="55"/>
    </row>
    <row r="97" spans="1:13" hidden="1">
      <c r="A97" s="37" t="s">
        <v>25</v>
      </c>
      <c r="B97" s="38">
        <v>88316</v>
      </c>
      <c r="C97" s="37" t="s">
        <v>34</v>
      </c>
      <c r="D97" s="37" t="s">
        <v>22</v>
      </c>
      <c r="E97" s="35">
        <f t="shared" si="26"/>
        <v>0.13</v>
      </c>
      <c r="F97" s="51">
        <v>0.13</v>
      </c>
      <c r="G97" s="35">
        <f>H97*(1-$L$4)</f>
        <v>10.5488</v>
      </c>
      <c r="H97" s="50">
        <v>13.88</v>
      </c>
      <c r="I97" s="150"/>
      <c r="J97" s="35">
        <f t="shared" si="27"/>
        <v>1.37</v>
      </c>
      <c r="K97" s="55"/>
    </row>
    <row r="98" spans="1:13" hidden="1">
      <c r="A98" s="307" t="s">
        <v>1470</v>
      </c>
      <c r="B98" s="308"/>
      <c r="C98" s="308"/>
      <c r="D98" s="308"/>
      <c r="E98" s="308"/>
      <c r="F98" s="308"/>
      <c r="G98" s="309"/>
      <c r="H98" s="48"/>
      <c r="I98" s="151"/>
      <c r="J98" s="28">
        <f>SUM(J91:J97)</f>
        <v>9.59</v>
      </c>
      <c r="K98" s="56"/>
    </row>
    <row r="100" spans="1:13" s="147" customFormat="1" ht="63.75" customHeight="1">
      <c r="A100" s="313" t="s">
        <v>1647</v>
      </c>
      <c r="B100" s="303"/>
      <c r="C100" s="303"/>
      <c r="D100" s="303"/>
      <c r="E100" s="304"/>
      <c r="F100" s="244"/>
      <c r="G100" s="148" t="s">
        <v>1089</v>
      </c>
      <c r="H100" s="148" t="s">
        <v>1089</v>
      </c>
      <c r="I100" s="148"/>
      <c r="J100" s="148" t="s">
        <v>1090</v>
      </c>
      <c r="K100" s="152"/>
    </row>
    <row r="101" spans="1:13" s="147" customFormat="1" ht="25.5">
      <c r="A101" s="302" t="s">
        <v>982</v>
      </c>
      <c r="B101" s="305"/>
      <c r="C101" s="245" t="s">
        <v>983</v>
      </c>
      <c r="D101" s="245" t="s">
        <v>1468</v>
      </c>
      <c r="E101" s="245" t="s">
        <v>1469</v>
      </c>
      <c r="F101" s="245" t="s">
        <v>1469</v>
      </c>
      <c r="G101" s="246" t="s">
        <v>1646</v>
      </c>
      <c r="H101" s="246" t="s">
        <v>1646</v>
      </c>
      <c r="I101" s="245" t="s">
        <v>1809</v>
      </c>
      <c r="J101" s="245" t="s">
        <v>1470</v>
      </c>
      <c r="K101" s="152"/>
    </row>
    <row r="102" spans="1:13" s="147" customFormat="1">
      <c r="A102" s="302" t="s">
        <v>1479</v>
      </c>
      <c r="B102" s="306"/>
      <c r="C102" s="306"/>
      <c r="D102" s="306"/>
      <c r="E102" s="306"/>
      <c r="F102" s="306"/>
      <c r="G102" s="306"/>
      <c r="H102" s="306"/>
      <c r="I102" s="306"/>
      <c r="J102" s="305"/>
      <c r="K102" s="152"/>
    </row>
    <row r="103" spans="1:13" s="147" customFormat="1" ht="25.5">
      <c r="A103" s="149" t="s">
        <v>18</v>
      </c>
      <c r="B103" s="149" t="s">
        <v>1480</v>
      </c>
      <c r="C103" s="247" t="s">
        <v>1588</v>
      </c>
      <c r="D103" s="149" t="s">
        <v>1481</v>
      </c>
      <c r="E103" s="150">
        <v>2.4</v>
      </c>
      <c r="F103" s="150">
        <v>2.4</v>
      </c>
      <c r="G103" s="150">
        <f t="shared" ref="G103:G106" si="28">H103*(1-$L$4)</f>
        <v>4.1853199999999999</v>
      </c>
      <c r="H103" s="150">
        <v>5.5069999999999997</v>
      </c>
      <c r="I103" s="150">
        <f>ROUND(AVERAGE(K103:M103)*E103,2)</f>
        <v>15.39</v>
      </c>
      <c r="J103" s="150">
        <f t="shared" ref="J103:J106" si="29">ROUND(E103*G103,2)</f>
        <v>10.039999999999999</v>
      </c>
      <c r="K103" s="248">
        <f>5.95</f>
        <v>5.95</v>
      </c>
      <c r="L103" s="248">
        <f>8.9</f>
        <v>8.9</v>
      </c>
      <c r="M103" s="248">
        <f>3.7+0.69</f>
        <v>4.3900000000000006</v>
      </c>
    </row>
    <row r="104" spans="1:13" s="147" customFormat="1" ht="25.5">
      <c r="A104" s="149" t="s">
        <v>18</v>
      </c>
      <c r="B104" s="149" t="s">
        <v>1482</v>
      </c>
      <c r="C104" s="247" t="s">
        <v>159</v>
      </c>
      <c r="D104" s="149" t="s">
        <v>1481</v>
      </c>
      <c r="E104" s="150">
        <v>0.4</v>
      </c>
      <c r="F104" s="150">
        <v>0.4</v>
      </c>
      <c r="G104" s="150">
        <f t="shared" si="28"/>
        <v>71.2196</v>
      </c>
      <c r="H104" s="150">
        <v>93.71</v>
      </c>
      <c r="I104" s="150">
        <f>ROUND(AVERAGE(K104:M104)*E104,2)</f>
        <v>85.03</v>
      </c>
      <c r="J104" s="150">
        <f t="shared" si="29"/>
        <v>28.49</v>
      </c>
      <c r="K104" s="248">
        <v>218.82</v>
      </c>
      <c r="L104" s="248">
        <f>289.8</f>
        <v>289.8</v>
      </c>
      <c r="M104" s="248">
        <v>129.1</v>
      </c>
    </row>
    <row r="105" spans="1:13" s="147" customFormat="1" ht="25.5">
      <c r="A105" s="149" t="s">
        <v>18</v>
      </c>
      <c r="B105" s="149" t="s">
        <v>1483</v>
      </c>
      <c r="C105" s="247" t="s">
        <v>1589</v>
      </c>
      <c r="D105" s="149" t="s">
        <v>1365</v>
      </c>
      <c r="E105" s="150">
        <v>2.0299999999999998</v>
      </c>
      <c r="F105" s="150">
        <v>2.0299999999999998</v>
      </c>
      <c r="G105" s="150">
        <f t="shared" si="28"/>
        <v>12.570399999999999</v>
      </c>
      <c r="H105" s="150">
        <v>16.54</v>
      </c>
      <c r="I105" s="150">
        <f>J105</f>
        <v>25.52</v>
      </c>
      <c r="J105" s="150">
        <f t="shared" si="29"/>
        <v>25.52</v>
      </c>
      <c r="K105" s="248"/>
      <c r="L105" s="248"/>
      <c r="M105" s="248"/>
    </row>
    <row r="106" spans="1:13" s="147" customFormat="1" ht="38.25">
      <c r="A106" s="149" t="s">
        <v>18</v>
      </c>
      <c r="B106" s="149" t="s">
        <v>1484</v>
      </c>
      <c r="C106" s="247" t="s">
        <v>1590</v>
      </c>
      <c r="D106" s="149" t="s">
        <v>1481</v>
      </c>
      <c r="E106" s="150">
        <v>0.4</v>
      </c>
      <c r="F106" s="150">
        <v>0.4</v>
      </c>
      <c r="G106" s="150">
        <f t="shared" si="28"/>
        <v>322.58959999999996</v>
      </c>
      <c r="H106" s="150">
        <v>424.46</v>
      </c>
      <c r="I106" s="150">
        <f>ROUND(AVERAGE(K106:M106)*E106,2)</f>
        <v>256.49</v>
      </c>
      <c r="J106" s="150">
        <f t="shared" si="29"/>
        <v>129.04</v>
      </c>
      <c r="K106" s="248">
        <v>667.15</v>
      </c>
      <c r="L106" s="248">
        <f>897.5</f>
        <v>897.5</v>
      </c>
      <c r="M106" s="248">
        <v>359</v>
      </c>
    </row>
    <row r="107" spans="1:13" s="147" customFormat="1">
      <c r="A107" s="302" t="s">
        <v>1470</v>
      </c>
      <c r="B107" s="306"/>
      <c r="C107" s="306"/>
      <c r="D107" s="306"/>
      <c r="E107" s="306"/>
      <c r="F107" s="306"/>
      <c r="G107" s="305"/>
      <c r="H107" s="151"/>
      <c r="I107" s="249">
        <f>SUM(I103:I106)</f>
        <v>382.43</v>
      </c>
      <c r="J107" s="249">
        <f>SUM(J103:J106)</f>
        <v>193.08999999999997</v>
      </c>
      <c r="K107" s="250"/>
    </row>
    <row r="108" spans="1:13" s="147" customFormat="1"/>
    <row r="109" spans="1:13" s="147" customFormat="1" hidden="1">
      <c r="A109" s="302" t="s">
        <v>1091</v>
      </c>
      <c r="B109" s="306"/>
      <c r="C109" s="306"/>
      <c r="D109" s="306"/>
      <c r="E109" s="305"/>
      <c r="F109" s="151"/>
      <c r="G109" s="148" t="s">
        <v>40</v>
      </c>
      <c r="H109" s="148" t="s">
        <v>40</v>
      </c>
      <c r="I109" s="148"/>
      <c r="J109" s="251">
        <v>6456</v>
      </c>
      <c r="K109" s="252"/>
    </row>
    <row r="110" spans="1:13" s="147" customFormat="1" ht="25.5" hidden="1">
      <c r="A110" s="302" t="s">
        <v>982</v>
      </c>
      <c r="B110" s="305"/>
      <c r="C110" s="148" t="s">
        <v>983</v>
      </c>
      <c r="D110" s="148" t="s">
        <v>1468</v>
      </c>
      <c r="E110" s="148" t="s">
        <v>1469</v>
      </c>
      <c r="F110" s="148" t="s">
        <v>1469</v>
      </c>
      <c r="G110" s="149" t="s">
        <v>1646</v>
      </c>
      <c r="H110" s="149" t="s">
        <v>1646</v>
      </c>
      <c r="I110" s="149"/>
      <c r="J110" s="148" t="s">
        <v>1470</v>
      </c>
      <c r="K110" s="152"/>
    </row>
    <row r="111" spans="1:13" s="147" customFormat="1" hidden="1">
      <c r="A111" s="302" t="s">
        <v>1479</v>
      </c>
      <c r="B111" s="306"/>
      <c r="C111" s="306"/>
      <c r="D111" s="306"/>
      <c r="E111" s="306"/>
      <c r="F111" s="306"/>
      <c r="G111" s="306"/>
      <c r="H111" s="306"/>
      <c r="I111" s="306"/>
      <c r="J111" s="305"/>
      <c r="K111" s="152"/>
    </row>
    <row r="112" spans="1:13" s="147" customFormat="1" ht="25.5" hidden="1">
      <c r="A112" s="149" t="s">
        <v>25</v>
      </c>
      <c r="B112" s="155">
        <v>1355</v>
      </c>
      <c r="C112" s="149" t="s">
        <v>1631</v>
      </c>
      <c r="D112" s="149" t="s">
        <v>1365</v>
      </c>
      <c r="E112" s="150">
        <v>10</v>
      </c>
      <c r="F112" s="150">
        <v>10</v>
      </c>
      <c r="G112" s="150">
        <f t="shared" ref="G112:G115" si="30">H112*(1-$L$4)</f>
        <v>22.275600000000001</v>
      </c>
      <c r="H112" s="150">
        <v>29.31</v>
      </c>
      <c r="I112" s="150"/>
      <c r="J112" s="150">
        <f t="shared" ref="J112:J115" si="31">ROUND(E112*G112,2)</f>
        <v>222.76</v>
      </c>
      <c r="K112" s="248"/>
    </row>
    <row r="113" spans="1:11" s="147" customFormat="1" ht="25.5" hidden="1">
      <c r="A113" s="149" t="s">
        <v>25</v>
      </c>
      <c r="B113" s="155">
        <v>94971</v>
      </c>
      <c r="C113" s="149" t="s">
        <v>1570</v>
      </c>
      <c r="D113" s="149" t="s">
        <v>1477</v>
      </c>
      <c r="E113" s="150">
        <v>1</v>
      </c>
      <c r="F113" s="150">
        <v>1</v>
      </c>
      <c r="G113" s="150">
        <f t="shared" si="30"/>
        <v>306.59160000000003</v>
      </c>
      <c r="H113" s="150">
        <v>403.41</v>
      </c>
      <c r="I113" s="150"/>
      <c r="J113" s="150">
        <f t="shared" si="31"/>
        <v>306.58999999999997</v>
      </c>
      <c r="K113" s="248"/>
    </row>
    <row r="114" spans="1:11" s="147" customFormat="1" ht="51" hidden="1">
      <c r="A114" s="149" t="s">
        <v>25</v>
      </c>
      <c r="B114" s="155">
        <v>92776</v>
      </c>
      <c r="C114" s="149" t="s">
        <v>1632</v>
      </c>
      <c r="D114" s="149" t="s">
        <v>92</v>
      </c>
      <c r="E114" s="150">
        <v>80</v>
      </c>
      <c r="F114" s="150">
        <v>80</v>
      </c>
      <c r="G114" s="150">
        <f t="shared" si="30"/>
        <v>12.3424</v>
      </c>
      <c r="H114" s="150">
        <v>16.239999999999998</v>
      </c>
      <c r="I114" s="150"/>
      <c r="J114" s="150">
        <f t="shared" si="31"/>
        <v>987.39</v>
      </c>
      <c r="K114" s="248"/>
    </row>
    <row r="115" spans="1:11" s="147" customFormat="1" ht="25.5" hidden="1">
      <c r="A115" s="149" t="s">
        <v>25</v>
      </c>
      <c r="B115" s="155">
        <v>92873</v>
      </c>
      <c r="C115" s="149" t="s">
        <v>1571</v>
      </c>
      <c r="D115" s="149" t="s">
        <v>1477</v>
      </c>
      <c r="E115" s="150">
        <v>1</v>
      </c>
      <c r="F115" s="150">
        <v>1</v>
      </c>
      <c r="G115" s="150">
        <f t="shared" si="30"/>
        <v>109.31080000000001</v>
      </c>
      <c r="H115" s="150">
        <v>143.83000000000001</v>
      </c>
      <c r="I115" s="150"/>
      <c r="J115" s="150">
        <f t="shared" si="31"/>
        <v>109.31</v>
      </c>
      <c r="K115" s="248"/>
    </row>
    <row r="116" spans="1:11" s="147" customFormat="1" hidden="1">
      <c r="A116" s="302" t="s">
        <v>1470</v>
      </c>
      <c r="B116" s="306"/>
      <c r="C116" s="306"/>
      <c r="D116" s="306"/>
      <c r="E116" s="306"/>
      <c r="F116" s="306"/>
      <c r="G116" s="305"/>
      <c r="H116" s="151"/>
      <c r="I116" s="151"/>
      <c r="J116" s="249">
        <f>SUM(J112:J115)</f>
        <v>1626.0499999999997</v>
      </c>
      <c r="K116" s="250"/>
    </row>
    <row r="117" spans="1:11" s="147" customFormat="1" hidden="1"/>
    <row r="118" spans="1:11" s="147" customFormat="1" hidden="1">
      <c r="A118" s="302" t="s">
        <v>1093</v>
      </c>
      <c r="B118" s="306"/>
      <c r="C118" s="306"/>
      <c r="D118" s="306"/>
      <c r="E118" s="305"/>
      <c r="F118" s="151"/>
      <c r="G118" s="148" t="s">
        <v>40</v>
      </c>
      <c r="H118" s="148" t="s">
        <v>40</v>
      </c>
      <c r="I118" s="148"/>
      <c r="J118" s="251">
        <v>147</v>
      </c>
      <c r="K118" s="252"/>
    </row>
    <row r="119" spans="1:11" s="147" customFormat="1" ht="25.5" hidden="1">
      <c r="A119" s="302" t="s">
        <v>982</v>
      </c>
      <c r="B119" s="305"/>
      <c r="C119" s="148" t="s">
        <v>983</v>
      </c>
      <c r="D119" s="148" t="s">
        <v>1468</v>
      </c>
      <c r="E119" s="148" t="s">
        <v>1469</v>
      </c>
      <c r="F119" s="148" t="s">
        <v>1469</v>
      </c>
      <c r="G119" s="149" t="s">
        <v>1646</v>
      </c>
      <c r="H119" s="149" t="s">
        <v>1646</v>
      </c>
      <c r="I119" s="149"/>
      <c r="J119" s="148" t="s">
        <v>1470</v>
      </c>
      <c r="K119" s="152"/>
    </row>
    <row r="120" spans="1:11" s="147" customFormat="1" hidden="1">
      <c r="A120" s="302" t="s">
        <v>1479</v>
      </c>
      <c r="B120" s="306"/>
      <c r="C120" s="306"/>
      <c r="D120" s="306"/>
      <c r="E120" s="306"/>
      <c r="F120" s="306"/>
      <c r="G120" s="306"/>
      <c r="H120" s="306"/>
      <c r="I120" s="306"/>
      <c r="J120" s="305"/>
      <c r="K120" s="152"/>
    </row>
    <row r="121" spans="1:11" s="147" customFormat="1" hidden="1">
      <c r="A121" s="149" t="s">
        <v>40</v>
      </c>
      <c r="B121" s="155">
        <v>126</v>
      </c>
      <c r="C121" s="149" t="s">
        <v>161</v>
      </c>
      <c r="D121" s="149" t="s">
        <v>1477</v>
      </c>
      <c r="E121" s="253">
        <v>1.0800000000000001E-2</v>
      </c>
      <c r="F121" s="253">
        <v>1.0800000000000001E-2</v>
      </c>
      <c r="G121" s="150">
        <f t="shared" ref="G121:G125" si="32">H121*(1-$L$4)</f>
        <v>364.5188</v>
      </c>
      <c r="H121" s="150">
        <v>479.63</v>
      </c>
      <c r="I121" s="150"/>
      <c r="J121" s="150">
        <f t="shared" ref="J121:J125" si="33">ROUND(E121*G121,2)</f>
        <v>3.94</v>
      </c>
      <c r="K121" s="248"/>
    </row>
    <row r="122" spans="1:11" s="147" customFormat="1" hidden="1">
      <c r="A122" s="149" t="s">
        <v>40</v>
      </c>
      <c r="B122" s="155">
        <v>140</v>
      </c>
      <c r="C122" s="149" t="s">
        <v>1564</v>
      </c>
      <c r="D122" s="149" t="s">
        <v>92</v>
      </c>
      <c r="E122" s="253">
        <v>0.97</v>
      </c>
      <c r="F122" s="253">
        <v>0.97</v>
      </c>
      <c r="G122" s="150">
        <f t="shared" si="32"/>
        <v>10.974399999999999</v>
      </c>
      <c r="H122" s="150">
        <v>14.44</v>
      </c>
      <c r="I122" s="150"/>
      <c r="J122" s="150">
        <f t="shared" si="33"/>
        <v>10.65</v>
      </c>
      <c r="K122" s="248"/>
    </row>
    <row r="123" spans="1:11" s="147" customFormat="1" hidden="1">
      <c r="A123" s="149" t="s">
        <v>40</v>
      </c>
      <c r="B123" s="155">
        <v>3171</v>
      </c>
      <c r="C123" s="149" t="s">
        <v>1565</v>
      </c>
      <c r="D123" s="149" t="s">
        <v>1365</v>
      </c>
      <c r="E123" s="253">
        <v>0.33</v>
      </c>
      <c r="F123" s="253">
        <v>0.33</v>
      </c>
      <c r="G123" s="150">
        <f t="shared" si="32"/>
        <v>37.361599999999996</v>
      </c>
      <c r="H123" s="150">
        <v>49.16</v>
      </c>
      <c r="I123" s="150"/>
      <c r="J123" s="150">
        <f t="shared" si="33"/>
        <v>12.33</v>
      </c>
      <c r="K123" s="248"/>
    </row>
    <row r="124" spans="1:11" s="147" customFormat="1" hidden="1">
      <c r="A124" s="149" t="s">
        <v>25</v>
      </c>
      <c r="B124" s="155">
        <v>88309</v>
      </c>
      <c r="C124" s="149" t="s">
        <v>31</v>
      </c>
      <c r="D124" s="149" t="s">
        <v>22</v>
      </c>
      <c r="E124" s="150">
        <f t="shared" ref="E124:E125" si="34">F124</f>
        <v>0.05</v>
      </c>
      <c r="F124" s="253">
        <v>0.05</v>
      </c>
      <c r="G124" s="150">
        <f t="shared" si="32"/>
        <v>13.520399999999999</v>
      </c>
      <c r="H124" s="150">
        <v>17.79</v>
      </c>
      <c r="I124" s="150"/>
      <c r="J124" s="150">
        <f t="shared" si="33"/>
        <v>0.68</v>
      </c>
      <c r="K124" s="248"/>
    </row>
    <row r="125" spans="1:11" s="147" customFormat="1" hidden="1">
      <c r="A125" s="149" t="s">
        <v>25</v>
      </c>
      <c r="B125" s="155">
        <v>88316</v>
      </c>
      <c r="C125" s="149" t="s">
        <v>34</v>
      </c>
      <c r="D125" s="149" t="s">
        <v>22</v>
      </c>
      <c r="E125" s="150">
        <f t="shared" si="34"/>
        <v>0.29899999999999999</v>
      </c>
      <c r="F125" s="253">
        <v>0.29899999999999999</v>
      </c>
      <c r="G125" s="150">
        <f t="shared" si="32"/>
        <v>10.5488</v>
      </c>
      <c r="H125" s="150">
        <v>13.88</v>
      </c>
      <c r="I125" s="150"/>
      <c r="J125" s="150">
        <f t="shared" si="33"/>
        <v>3.15</v>
      </c>
      <c r="K125" s="248"/>
    </row>
    <row r="126" spans="1:11" s="147" customFormat="1" hidden="1">
      <c r="A126" s="302" t="s">
        <v>1470</v>
      </c>
      <c r="B126" s="306"/>
      <c r="C126" s="306"/>
      <c r="D126" s="306"/>
      <c r="E126" s="306"/>
      <c r="F126" s="306"/>
      <c r="G126" s="305"/>
      <c r="H126" s="151"/>
      <c r="I126" s="151"/>
      <c r="J126" s="249">
        <f>SUM(J121:J125)</f>
        <v>30.75</v>
      </c>
      <c r="K126" s="250"/>
    </row>
    <row r="127" spans="1:11" s="147" customFormat="1" hidden="1"/>
    <row r="128" spans="1:11" s="147" customFormat="1" hidden="1">
      <c r="A128" s="313" t="s">
        <v>1656</v>
      </c>
      <c r="B128" s="303"/>
      <c r="C128" s="303"/>
      <c r="D128" s="303"/>
      <c r="E128" s="304"/>
      <c r="F128" s="244"/>
      <c r="G128" s="148" t="s">
        <v>1051</v>
      </c>
      <c r="H128" s="148" t="s">
        <v>1051</v>
      </c>
      <c r="I128" s="148"/>
      <c r="J128" s="148" t="s">
        <v>1107</v>
      </c>
      <c r="K128" s="152"/>
    </row>
    <row r="129" spans="1:11" s="147" customFormat="1" ht="25.5" hidden="1">
      <c r="A129" s="302" t="s">
        <v>982</v>
      </c>
      <c r="B129" s="305"/>
      <c r="C129" s="148" t="s">
        <v>983</v>
      </c>
      <c r="D129" s="148" t="s">
        <v>1468</v>
      </c>
      <c r="E129" s="148" t="s">
        <v>1469</v>
      </c>
      <c r="F129" s="148" t="s">
        <v>1469</v>
      </c>
      <c r="G129" s="149" t="s">
        <v>1646</v>
      </c>
      <c r="H129" s="149" t="s">
        <v>1646</v>
      </c>
      <c r="I129" s="149"/>
      <c r="J129" s="148" t="s">
        <v>1470</v>
      </c>
      <c r="K129" s="152"/>
    </row>
    <row r="130" spans="1:11" s="147" customFormat="1" hidden="1">
      <c r="A130" s="302" t="s">
        <v>1476</v>
      </c>
      <c r="B130" s="306"/>
      <c r="C130" s="306"/>
      <c r="D130" s="306"/>
      <c r="E130" s="306"/>
      <c r="F130" s="306"/>
      <c r="G130" s="306"/>
      <c r="H130" s="306"/>
      <c r="I130" s="306"/>
      <c r="J130" s="305"/>
      <c r="K130" s="152"/>
    </row>
    <row r="131" spans="1:11" s="147" customFormat="1" ht="38.25" hidden="1">
      <c r="A131" s="149" t="s">
        <v>25</v>
      </c>
      <c r="B131" s="155">
        <v>90797</v>
      </c>
      <c r="C131" s="149" t="s">
        <v>1557</v>
      </c>
      <c r="D131" s="149" t="s">
        <v>20</v>
      </c>
      <c r="E131" s="150">
        <v>1</v>
      </c>
      <c r="F131" s="150">
        <v>1</v>
      </c>
      <c r="G131" s="150">
        <f t="shared" ref="G131:G134" si="35">H131*(1-$L$4)</f>
        <v>533.31479999999999</v>
      </c>
      <c r="H131" s="150">
        <v>701.73</v>
      </c>
      <c r="I131" s="150"/>
      <c r="J131" s="150">
        <f t="shared" ref="J131:J134" si="36">ROUND(E131*G131,2)</f>
        <v>533.30999999999995</v>
      </c>
      <c r="K131" s="248"/>
    </row>
    <row r="132" spans="1:11" s="147" customFormat="1" ht="38.25" hidden="1">
      <c r="A132" s="149" t="s">
        <v>25</v>
      </c>
      <c r="B132" s="155">
        <v>91306</v>
      </c>
      <c r="C132" s="149" t="s">
        <v>1624</v>
      </c>
      <c r="D132" s="149" t="s">
        <v>20</v>
      </c>
      <c r="E132" s="150">
        <v>1</v>
      </c>
      <c r="F132" s="150">
        <v>1</v>
      </c>
      <c r="G132" s="150">
        <f t="shared" si="35"/>
        <v>73.461600000000004</v>
      </c>
      <c r="H132" s="150">
        <v>96.66</v>
      </c>
      <c r="I132" s="150"/>
      <c r="J132" s="150">
        <f t="shared" si="36"/>
        <v>73.459999999999994</v>
      </c>
      <c r="K132" s="248"/>
    </row>
    <row r="133" spans="1:11" s="147" customFormat="1" ht="25.5" hidden="1">
      <c r="A133" s="149" t="s">
        <v>25</v>
      </c>
      <c r="B133" s="155">
        <v>43601</v>
      </c>
      <c r="C133" s="149" t="s">
        <v>203</v>
      </c>
      <c r="D133" s="149" t="s">
        <v>20</v>
      </c>
      <c r="E133" s="150">
        <v>1</v>
      </c>
      <c r="F133" s="150">
        <v>1</v>
      </c>
      <c r="G133" s="150">
        <f t="shared" si="35"/>
        <v>42.514400000000002</v>
      </c>
      <c r="H133" s="150">
        <v>55.94</v>
      </c>
      <c r="I133" s="150"/>
      <c r="J133" s="150">
        <f t="shared" si="36"/>
        <v>42.51</v>
      </c>
      <c r="K133" s="248"/>
    </row>
    <row r="134" spans="1:11" s="147" customFormat="1" hidden="1">
      <c r="A134" s="149" t="s">
        <v>40</v>
      </c>
      <c r="B134" s="155">
        <v>6641</v>
      </c>
      <c r="C134" s="149" t="s">
        <v>1558</v>
      </c>
      <c r="D134" s="149" t="s">
        <v>1365</v>
      </c>
      <c r="E134" s="150">
        <v>0.64</v>
      </c>
      <c r="F134" s="150">
        <v>0.64</v>
      </c>
      <c r="G134" s="150">
        <f t="shared" si="35"/>
        <v>69.973199999999991</v>
      </c>
      <c r="H134" s="150">
        <v>92.07</v>
      </c>
      <c r="I134" s="150"/>
      <c r="J134" s="150">
        <f t="shared" si="36"/>
        <v>44.78</v>
      </c>
      <c r="K134" s="248"/>
    </row>
    <row r="135" spans="1:11" s="147" customFormat="1" hidden="1">
      <c r="A135" s="306" t="s">
        <v>1471</v>
      </c>
      <c r="B135" s="306"/>
      <c r="C135" s="306"/>
      <c r="D135" s="306"/>
      <c r="E135" s="306"/>
      <c r="F135" s="306"/>
      <c r="G135" s="306"/>
      <c r="H135" s="306"/>
      <c r="I135" s="306"/>
      <c r="J135" s="305"/>
      <c r="K135" s="152"/>
    </row>
    <row r="136" spans="1:11" s="147" customFormat="1" ht="25.5" hidden="1">
      <c r="A136" s="149" t="s">
        <v>25</v>
      </c>
      <c r="B136" s="155">
        <v>88261</v>
      </c>
      <c r="C136" s="149" t="s">
        <v>1625</v>
      </c>
      <c r="D136" s="149" t="s">
        <v>22</v>
      </c>
      <c r="E136" s="150">
        <f t="shared" ref="E136:E137" si="37">F136</f>
        <v>2.6</v>
      </c>
      <c r="F136" s="150">
        <v>2.6</v>
      </c>
      <c r="G136" s="150">
        <f t="shared" ref="G136:G137" si="38">H136*(1-$L$4)</f>
        <v>12.798400000000001</v>
      </c>
      <c r="H136" s="150">
        <v>16.84</v>
      </c>
      <c r="I136" s="150"/>
      <c r="J136" s="150">
        <f t="shared" ref="J136:J137" si="39">ROUND(E136*G136,2)</f>
        <v>33.28</v>
      </c>
      <c r="K136" s="248"/>
    </row>
    <row r="137" spans="1:11" s="147" customFormat="1" hidden="1">
      <c r="A137" s="149" t="s">
        <v>25</v>
      </c>
      <c r="B137" s="155">
        <v>88316</v>
      </c>
      <c r="C137" s="149" t="s">
        <v>34</v>
      </c>
      <c r="D137" s="149" t="s">
        <v>22</v>
      </c>
      <c r="E137" s="150">
        <f t="shared" si="37"/>
        <v>3.2</v>
      </c>
      <c r="F137" s="150">
        <v>3.2</v>
      </c>
      <c r="G137" s="150">
        <f t="shared" si="38"/>
        <v>10.5488</v>
      </c>
      <c r="H137" s="150">
        <v>13.88</v>
      </c>
      <c r="I137" s="150"/>
      <c r="J137" s="150">
        <f t="shared" si="39"/>
        <v>33.76</v>
      </c>
      <c r="K137" s="248"/>
    </row>
    <row r="138" spans="1:11" s="147" customFormat="1" hidden="1">
      <c r="A138" s="302" t="s">
        <v>1470</v>
      </c>
      <c r="B138" s="306"/>
      <c r="C138" s="306"/>
      <c r="D138" s="306"/>
      <c r="E138" s="306"/>
      <c r="F138" s="306"/>
      <c r="G138" s="305"/>
      <c r="H138" s="151"/>
      <c r="I138" s="151"/>
      <c r="J138" s="249">
        <f>SUM(J131:J137)</f>
        <v>761.09999999999991</v>
      </c>
      <c r="K138" s="250"/>
    </row>
    <row r="139" spans="1:11" s="147" customFormat="1" hidden="1"/>
    <row r="140" spans="1:11" s="147" customFormat="1" hidden="1">
      <c r="A140" s="302" t="s">
        <v>1573</v>
      </c>
      <c r="B140" s="306"/>
      <c r="C140" s="306"/>
      <c r="D140" s="306"/>
      <c r="E140" s="305"/>
      <c r="F140" s="151"/>
      <c r="G140" s="148" t="s">
        <v>40</v>
      </c>
      <c r="H140" s="148" t="s">
        <v>40</v>
      </c>
      <c r="I140" s="148"/>
      <c r="J140" s="251">
        <v>13034</v>
      </c>
      <c r="K140" s="252"/>
    </row>
    <row r="141" spans="1:11" s="147" customFormat="1" ht="25.5" hidden="1">
      <c r="A141" s="302" t="s">
        <v>982</v>
      </c>
      <c r="B141" s="305"/>
      <c r="C141" s="148" t="s">
        <v>983</v>
      </c>
      <c r="D141" s="148" t="s">
        <v>1468</v>
      </c>
      <c r="E141" s="148" t="s">
        <v>1469</v>
      </c>
      <c r="F141" s="148" t="s">
        <v>1469</v>
      </c>
      <c r="G141" s="149" t="s">
        <v>1646</v>
      </c>
      <c r="H141" s="149" t="s">
        <v>1646</v>
      </c>
      <c r="I141" s="149"/>
      <c r="J141" s="148" t="s">
        <v>1470</v>
      </c>
      <c r="K141" s="152"/>
    </row>
    <row r="142" spans="1:11" s="147" customFormat="1" hidden="1">
      <c r="A142" s="302" t="s">
        <v>1476</v>
      </c>
      <c r="B142" s="306"/>
      <c r="C142" s="306"/>
      <c r="D142" s="306"/>
      <c r="E142" s="306"/>
      <c r="F142" s="306"/>
      <c r="G142" s="306"/>
      <c r="H142" s="306"/>
      <c r="I142" s="306"/>
      <c r="J142" s="305"/>
      <c r="K142" s="152"/>
    </row>
    <row r="143" spans="1:11" s="147" customFormat="1" ht="25.5" hidden="1">
      <c r="A143" s="149" t="s">
        <v>40</v>
      </c>
      <c r="B143" s="155">
        <v>1807</v>
      </c>
      <c r="C143" s="149" t="s">
        <v>1636</v>
      </c>
      <c r="D143" s="149" t="s">
        <v>20</v>
      </c>
      <c r="E143" s="150">
        <v>1</v>
      </c>
      <c r="F143" s="150">
        <v>1</v>
      </c>
      <c r="G143" s="150">
        <f t="shared" ref="G143:G148" si="40">H143*(1-$L$4)</f>
        <v>128.90360000000001</v>
      </c>
      <c r="H143" s="150">
        <v>169.61</v>
      </c>
      <c r="I143" s="150"/>
      <c r="J143" s="150">
        <f t="shared" ref="J143:J148" si="41">ROUND(E143*G143,2)</f>
        <v>128.9</v>
      </c>
      <c r="K143" s="248"/>
    </row>
    <row r="144" spans="1:11" s="147" customFormat="1" hidden="1">
      <c r="A144" s="149" t="s">
        <v>25</v>
      </c>
      <c r="B144" s="155">
        <v>1339</v>
      </c>
      <c r="C144" s="149" t="s">
        <v>204</v>
      </c>
      <c r="D144" s="149" t="s">
        <v>160</v>
      </c>
      <c r="E144" s="150">
        <v>0.67</v>
      </c>
      <c r="F144" s="150">
        <v>0.67</v>
      </c>
      <c r="G144" s="150">
        <f t="shared" si="40"/>
        <v>28.956000000000003</v>
      </c>
      <c r="H144" s="150">
        <v>38.1</v>
      </c>
      <c r="I144" s="150"/>
      <c r="J144" s="150">
        <f t="shared" si="41"/>
        <v>19.399999999999999</v>
      </c>
      <c r="K144" s="248"/>
    </row>
    <row r="145" spans="1:11" s="147" customFormat="1" ht="25.5" hidden="1">
      <c r="A145" s="149" t="s">
        <v>25</v>
      </c>
      <c r="B145" s="155">
        <v>1341</v>
      </c>
      <c r="C145" s="149" t="s">
        <v>1637</v>
      </c>
      <c r="D145" s="149" t="s">
        <v>1574</v>
      </c>
      <c r="E145" s="150">
        <v>3.36</v>
      </c>
      <c r="F145" s="150">
        <v>3.36</v>
      </c>
      <c r="G145" s="150">
        <f t="shared" si="40"/>
        <v>32.1556</v>
      </c>
      <c r="H145" s="150">
        <v>42.31</v>
      </c>
      <c r="I145" s="150"/>
      <c r="J145" s="150">
        <f t="shared" si="41"/>
        <v>108.04</v>
      </c>
      <c r="K145" s="248"/>
    </row>
    <row r="146" spans="1:11" s="147" customFormat="1" ht="25.5" hidden="1">
      <c r="A146" s="149" t="s">
        <v>25</v>
      </c>
      <c r="B146" s="155">
        <v>11457</v>
      </c>
      <c r="C146" s="149" t="s">
        <v>1638</v>
      </c>
      <c r="D146" s="149" t="s">
        <v>20</v>
      </c>
      <c r="E146" s="150">
        <v>1</v>
      </c>
      <c r="F146" s="150">
        <v>1</v>
      </c>
      <c r="G146" s="150">
        <f t="shared" si="40"/>
        <v>27.4968</v>
      </c>
      <c r="H146" s="150">
        <v>36.18</v>
      </c>
      <c r="I146" s="150"/>
      <c r="J146" s="150">
        <f t="shared" si="41"/>
        <v>27.5</v>
      </c>
      <c r="K146" s="248"/>
    </row>
    <row r="147" spans="1:11" s="147" customFormat="1" ht="25.5" hidden="1">
      <c r="A147" s="149" t="s">
        <v>25</v>
      </c>
      <c r="B147" s="155">
        <v>11447</v>
      </c>
      <c r="C147" s="149" t="s">
        <v>1639</v>
      </c>
      <c r="D147" s="149" t="s">
        <v>20</v>
      </c>
      <c r="E147" s="150">
        <v>3</v>
      </c>
      <c r="F147" s="150">
        <v>3</v>
      </c>
      <c r="G147" s="150">
        <f t="shared" si="40"/>
        <v>14.295599999999999</v>
      </c>
      <c r="H147" s="150">
        <v>18.809999999999999</v>
      </c>
      <c r="I147" s="150"/>
      <c r="J147" s="150">
        <f t="shared" si="41"/>
        <v>42.89</v>
      </c>
      <c r="K147" s="248"/>
    </row>
    <row r="148" spans="1:11" s="147" customFormat="1" hidden="1">
      <c r="A148" s="149" t="s">
        <v>25</v>
      </c>
      <c r="B148" s="155">
        <v>5075</v>
      </c>
      <c r="C148" s="149" t="s">
        <v>91</v>
      </c>
      <c r="D148" s="149" t="s">
        <v>160</v>
      </c>
      <c r="E148" s="150">
        <v>0.02</v>
      </c>
      <c r="F148" s="150">
        <v>0.02</v>
      </c>
      <c r="G148" s="150">
        <f t="shared" si="40"/>
        <v>14.690799999999999</v>
      </c>
      <c r="H148" s="150">
        <v>19.329999999999998</v>
      </c>
      <c r="I148" s="150"/>
      <c r="J148" s="150">
        <f t="shared" si="41"/>
        <v>0.28999999999999998</v>
      </c>
      <c r="K148" s="248"/>
    </row>
    <row r="149" spans="1:11" s="147" customFormat="1" hidden="1">
      <c r="A149" s="306" t="s">
        <v>1471</v>
      </c>
      <c r="B149" s="306"/>
      <c r="C149" s="306"/>
      <c r="D149" s="306"/>
      <c r="E149" s="306"/>
      <c r="F149" s="306"/>
      <c r="G149" s="306"/>
      <c r="H149" s="306"/>
      <c r="I149" s="306"/>
      <c r="J149" s="305"/>
      <c r="K149" s="152"/>
    </row>
    <row r="150" spans="1:11" s="147" customFormat="1" ht="25.5" hidden="1">
      <c r="A150" s="149" t="s">
        <v>25</v>
      </c>
      <c r="B150" s="155">
        <v>88261</v>
      </c>
      <c r="C150" s="149" t="s">
        <v>1625</v>
      </c>
      <c r="D150" s="149" t="s">
        <v>22</v>
      </c>
      <c r="E150" s="150">
        <f>F150</f>
        <v>6.1509999999999998</v>
      </c>
      <c r="F150" s="150">
        <v>6.1509999999999998</v>
      </c>
      <c r="G150" s="150">
        <f>H150*(1-$L$4)</f>
        <v>12.798400000000001</v>
      </c>
      <c r="H150" s="150">
        <v>16.84</v>
      </c>
      <c r="I150" s="150"/>
      <c r="J150" s="150">
        <f>ROUND(E150*G150,2)</f>
        <v>78.72</v>
      </c>
      <c r="K150" s="248"/>
    </row>
    <row r="151" spans="1:11" s="147" customFormat="1" hidden="1">
      <c r="A151" s="302" t="s">
        <v>1470</v>
      </c>
      <c r="B151" s="306"/>
      <c r="C151" s="306"/>
      <c r="D151" s="306"/>
      <c r="E151" s="306"/>
      <c r="F151" s="306"/>
      <c r="G151" s="305"/>
      <c r="H151" s="151"/>
      <c r="I151" s="151"/>
      <c r="J151" s="249">
        <f>SUM(J143:J150)</f>
        <v>405.74</v>
      </c>
      <c r="K151" s="250"/>
    </row>
    <row r="152" spans="1:11" s="147" customFormat="1" hidden="1"/>
    <row r="153" spans="1:11" s="147" customFormat="1" hidden="1">
      <c r="A153" s="313" t="s">
        <v>1657</v>
      </c>
      <c r="B153" s="303"/>
      <c r="C153" s="303"/>
      <c r="D153" s="303"/>
      <c r="E153" s="304"/>
      <c r="F153" s="244"/>
      <c r="G153" s="148" t="s">
        <v>40</v>
      </c>
      <c r="H153" s="148" t="s">
        <v>40</v>
      </c>
      <c r="I153" s="148"/>
      <c r="J153" s="251">
        <v>12474</v>
      </c>
      <c r="K153" s="252"/>
    </row>
    <row r="154" spans="1:11" s="147" customFormat="1" ht="25.5" hidden="1">
      <c r="A154" s="302" t="s">
        <v>982</v>
      </c>
      <c r="B154" s="305"/>
      <c r="C154" s="148" t="s">
        <v>983</v>
      </c>
      <c r="D154" s="148" t="s">
        <v>1468</v>
      </c>
      <c r="E154" s="148" t="s">
        <v>1469</v>
      </c>
      <c r="F154" s="148" t="s">
        <v>1469</v>
      </c>
      <c r="G154" s="149" t="s">
        <v>1646</v>
      </c>
      <c r="H154" s="149" t="s">
        <v>1646</v>
      </c>
      <c r="I154" s="149"/>
      <c r="J154" s="148" t="s">
        <v>1470</v>
      </c>
      <c r="K154" s="152"/>
    </row>
    <row r="155" spans="1:11" s="147" customFormat="1" hidden="1">
      <c r="A155" s="302" t="s">
        <v>1471</v>
      </c>
      <c r="B155" s="306"/>
      <c r="C155" s="306"/>
      <c r="D155" s="306"/>
      <c r="E155" s="306"/>
      <c r="F155" s="306"/>
      <c r="G155" s="306"/>
      <c r="H155" s="306"/>
      <c r="I155" s="306"/>
      <c r="J155" s="305"/>
      <c r="K155" s="152"/>
    </row>
    <row r="156" spans="1:11" s="147" customFormat="1" ht="25.5" hidden="1">
      <c r="A156" s="149" t="s">
        <v>40</v>
      </c>
      <c r="B156" s="155">
        <v>12474</v>
      </c>
      <c r="C156" s="149" t="s">
        <v>1626</v>
      </c>
      <c r="D156" s="149" t="s">
        <v>1365</v>
      </c>
      <c r="E156" s="150">
        <v>1</v>
      </c>
      <c r="F156" s="150">
        <v>1</v>
      </c>
      <c r="G156" s="150">
        <f t="shared" ref="G156" si="42">H156*(1-$L$4)</f>
        <v>269.8</v>
      </c>
      <c r="H156" s="150">
        <v>355</v>
      </c>
      <c r="I156" s="150"/>
      <c r="J156" s="150">
        <f>ROUND(E156*G156,2)</f>
        <v>269.8</v>
      </c>
      <c r="K156" s="248"/>
    </row>
    <row r="157" spans="1:11" s="147" customFormat="1" hidden="1">
      <c r="A157" s="302" t="s">
        <v>1470</v>
      </c>
      <c r="B157" s="306"/>
      <c r="C157" s="306"/>
      <c r="D157" s="306"/>
      <c r="E157" s="306"/>
      <c r="F157" s="306"/>
      <c r="G157" s="305"/>
      <c r="H157" s="151"/>
      <c r="I157" s="151"/>
      <c r="J157" s="249">
        <f>SUM(J156)</f>
        <v>269.8</v>
      </c>
      <c r="K157" s="250"/>
    </row>
    <row r="158" spans="1:11" s="147" customFormat="1" hidden="1"/>
    <row r="159" spans="1:11" s="147" customFormat="1" hidden="1">
      <c r="A159" s="302" t="s">
        <v>1485</v>
      </c>
      <c r="B159" s="306"/>
      <c r="C159" s="306"/>
      <c r="D159" s="306"/>
      <c r="E159" s="305"/>
      <c r="F159" s="151"/>
      <c r="G159" s="148" t="s">
        <v>40</v>
      </c>
      <c r="H159" s="148" t="s">
        <v>40</v>
      </c>
      <c r="I159" s="148"/>
      <c r="J159" s="251">
        <v>9077</v>
      </c>
      <c r="K159" s="252"/>
    </row>
    <row r="160" spans="1:11" s="147" customFormat="1" ht="25.5" hidden="1">
      <c r="A160" s="302" t="s">
        <v>982</v>
      </c>
      <c r="B160" s="305"/>
      <c r="C160" s="148" t="s">
        <v>983</v>
      </c>
      <c r="D160" s="148" t="s">
        <v>1468</v>
      </c>
      <c r="E160" s="148" t="s">
        <v>1469</v>
      </c>
      <c r="F160" s="148" t="s">
        <v>1469</v>
      </c>
      <c r="G160" s="149" t="s">
        <v>1646</v>
      </c>
      <c r="H160" s="149" t="s">
        <v>1646</v>
      </c>
      <c r="I160" s="149"/>
      <c r="J160" s="148" t="s">
        <v>1470</v>
      </c>
      <c r="K160" s="152"/>
    </row>
    <row r="161" spans="1:11" s="147" customFormat="1" hidden="1">
      <c r="A161" s="302" t="s">
        <v>1476</v>
      </c>
      <c r="B161" s="306"/>
      <c r="C161" s="306"/>
      <c r="D161" s="306"/>
      <c r="E161" s="306"/>
      <c r="F161" s="306"/>
      <c r="G161" s="306"/>
      <c r="H161" s="306"/>
      <c r="I161" s="306"/>
      <c r="J161" s="305"/>
      <c r="K161" s="152"/>
    </row>
    <row r="162" spans="1:11" s="147" customFormat="1" hidden="1">
      <c r="A162" s="149" t="s">
        <v>40</v>
      </c>
      <c r="B162" s="155">
        <v>9363</v>
      </c>
      <c r="C162" s="149" t="s">
        <v>226</v>
      </c>
      <c r="D162" s="149" t="s">
        <v>49</v>
      </c>
      <c r="E162" s="150">
        <v>1</v>
      </c>
      <c r="F162" s="150">
        <v>1</v>
      </c>
      <c r="G162" s="150">
        <f t="shared" ref="G162" si="43">H162*(1-$L$4)</f>
        <v>72.572400000000002</v>
      </c>
      <c r="H162" s="150">
        <v>95.49</v>
      </c>
      <c r="I162" s="150"/>
      <c r="J162" s="150">
        <f>ROUND(E162*G162,2)</f>
        <v>72.569999999999993</v>
      </c>
      <c r="K162" s="248"/>
    </row>
    <row r="163" spans="1:11" s="147" customFormat="1" hidden="1">
      <c r="A163" s="302" t="s">
        <v>1471</v>
      </c>
      <c r="B163" s="306"/>
      <c r="C163" s="306"/>
      <c r="D163" s="306"/>
      <c r="E163" s="306"/>
      <c r="F163" s="306"/>
      <c r="G163" s="306"/>
      <c r="H163" s="306"/>
      <c r="I163" s="306"/>
      <c r="J163" s="305"/>
      <c r="K163" s="152"/>
    </row>
    <row r="164" spans="1:11" s="147" customFormat="1" hidden="1">
      <c r="A164" s="149" t="s">
        <v>25</v>
      </c>
      <c r="B164" s="155">
        <v>88316</v>
      </c>
      <c r="C164" s="149" t="s">
        <v>34</v>
      </c>
      <c r="D164" s="149" t="s">
        <v>22</v>
      </c>
      <c r="E164" s="150">
        <f t="shared" ref="E164:E165" si="44">F164</f>
        <v>0.24</v>
      </c>
      <c r="F164" s="150">
        <v>0.24</v>
      </c>
      <c r="G164" s="150">
        <f t="shared" ref="G164:G165" si="45">H164*(1-$L$4)</f>
        <v>10.5488</v>
      </c>
      <c r="H164" s="150">
        <v>13.88</v>
      </c>
      <c r="I164" s="150"/>
      <c r="J164" s="150">
        <f t="shared" ref="J164:J165" si="46">ROUND(E164*G164,2)</f>
        <v>2.5299999999999998</v>
      </c>
      <c r="K164" s="248"/>
    </row>
    <row r="165" spans="1:11" s="147" customFormat="1" hidden="1">
      <c r="A165" s="149" t="s">
        <v>25</v>
      </c>
      <c r="B165" s="155">
        <v>88262</v>
      </c>
      <c r="C165" s="149" t="s">
        <v>94</v>
      </c>
      <c r="D165" s="149" t="s">
        <v>22</v>
      </c>
      <c r="E165" s="150">
        <f t="shared" si="44"/>
        <v>0.24</v>
      </c>
      <c r="F165" s="150">
        <v>0.24</v>
      </c>
      <c r="G165" s="150">
        <f t="shared" si="45"/>
        <v>13.376000000000001</v>
      </c>
      <c r="H165" s="150">
        <v>17.600000000000001</v>
      </c>
      <c r="I165" s="150"/>
      <c r="J165" s="150">
        <f t="shared" si="46"/>
        <v>3.21</v>
      </c>
      <c r="K165" s="248"/>
    </row>
    <row r="166" spans="1:11" s="147" customFormat="1" hidden="1">
      <c r="A166" s="302" t="s">
        <v>1470</v>
      </c>
      <c r="B166" s="306"/>
      <c r="C166" s="306"/>
      <c r="D166" s="306"/>
      <c r="E166" s="306"/>
      <c r="F166" s="306"/>
      <c r="G166" s="305"/>
      <c r="H166" s="151"/>
      <c r="I166" s="151"/>
      <c r="J166" s="249">
        <f>SUM(J162:J165)</f>
        <v>78.309999999999988</v>
      </c>
      <c r="K166" s="250"/>
    </row>
    <row r="167" spans="1:11" s="147" customFormat="1" hidden="1"/>
    <row r="168" spans="1:11" s="147" customFormat="1" hidden="1">
      <c r="A168" s="302" t="s">
        <v>1117</v>
      </c>
      <c r="B168" s="306"/>
      <c r="C168" s="306"/>
      <c r="D168" s="306"/>
      <c r="E168" s="305"/>
      <c r="F168" s="151"/>
      <c r="G168" s="148" t="s">
        <v>40</v>
      </c>
      <c r="H168" s="148" t="s">
        <v>40</v>
      </c>
      <c r="I168" s="148"/>
      <c r="J168" s="251">
        <v>304</v>
      </c>
      <c r="K168" s="252"/>
    </row>
    <row r="169" spans="1:11" s="147" customFormat="1" ht="25.5" hidden="1">
      <c r="A169" s="302" t="s">
        <v>982</v>
      </c>
      <c r="B169" s="305"/>
      <c r="C169" s="148" t="s">
        <v>983</v>
      </c>
      <c r="D169" s="148" t="s">
        <v>1468</v>
      </c>
      <c r="E169" s="148" t="s">
        <v>1469</v>
      </c>
      <c r="F169" s="148" t="s">
        <v>1469</v>
      </c>
      <c r="G169" s="149" t="s">
        <v>1646</v>
      </c>
      <c r="H169" s="149" t="s">
        <v>1646</v>
      </c>
      <c r="I169" s="149"/>
      <c r="J169" s="148" t="s">
        <v>1470</v>
      </c>
      <c r="K169" s="152"/>
    </row>
    <row r="170" spans="1:11" s="147" customFormat="1" hidden="1">
      <c r="A170" s="302" t="s">
        <v>1479</v>
      </c>
      <c r="B170" s="306"/>
      <c r="C170" s="306"/>
      <c r="D170" s="306"/>
      <c r="E170" s="306"/>
      <c r="F170" s="306"/>
      <c r="G170" s="306"/>
      <c r="H170" s="306"/>
      <c r="I170" s="306"/>
      <c r="J170" s="305"/>
      <c r="K170" s="152"/>
    </row>
    <row r="171" spans="1:11" s="147" customFormat="1" ht="38.25" hidden="1">
      <c r="A171" s="149" t="s">
        <v>25</v>
      </c>
      <c r="B171" s="155">
        <v>94969</v>
      </c>
      <c r="C171" s="149" t="s">
        <v>1633</v>
      </c>
      <c r="D171" s="149" t="s">
        <v>28</v>
      </c>
      <c r="E171" s="254">
        <v>6.0000000000000001E-3</v>
      </c>
      <c r="F171" s="254">
        <v>6.0000000000000001E-3</v>
      </c>
      <c r="G171" s="150">
        <f t="shared" ref="G171:G174" si="47">H171*(1-$L$4)</f>
        <v>261.4248</v>
      </c>
      <c r="H171" s="150">
        <v>343.98</v>
      </c>
      <c r="I171" s="150"/>
      <c r="J171" s="150">
        <f t="shared" ref="J171:J179" si="48">ROUND(E171*G171,2)</f>
        <v>1.57</v>
      </c>
      <c r="K171" s="248"/>
    </row>
    <row r="172" spans="1:11" s="147" customFormat="1" hidden="1">
      <c r="A172" s="149" t="s">
        <v>25</v>
      </c>
      <c r="B172" s="155">
        <v>88309</v>
      </c>
      <c r="C172" s="149" t="s">
        <v>31</v>
      </c>
      <c r="D172" s="149" t="s">
        <v>22</v>
      </c>
      <c r="E172" s="150">
        <f t="shared" ref="E172:E174" si="49">F172</f>
        <v>0.20050000000000001</v>
      </c>
      <c r="F172" s="254">
        <v>0.20050000000000001</v>
      </c>
      <c r="G172" s="150">
        <f t="shared" si="47"/>
        <v>13.520399999999999</v>
      </c>
      <c r="H172" s="150">
        <v>17.79</v>
      </c>
      <c r="I172" s="150"/>
      <c r="J172" s="150">
        <f t="shared" si="48"/>
        <v>2.71</v>
      </c>
      <c r="K172" s="248"/>
    </row>
    <row r="173" spans="1:11" s="147" customFormat="1" hidden="1">
      <c r="A173" s="149" t="s">
        <v>25</v>
      </c>
      <c r="B173" s="155">
        <v>88316</v>
      </c>
      <c r="C173" s="149" t="s">
        <v>34</v>
      </c>
      <c r="D173" s="149" t="s">
        <v>22</v>
      </c>
      <c r="E173" s="150">
        <f t="shared" si="49"/>
        <v>0.4</v>
      </c>
      <c r="F173" s="254">
        <v>0.4</v>
      </c>
      <c r="G173" s="150">
        <f t="shared" si="47"/>
        <v>10.5488</v>
      </c>
      <c r="H173" s="150">
        <v>13.88</v>
      </c>
      <c r="I173" s="150"/>
      <c r="J173" s="150">
        <f t="shared" si="48"/>
        <v>4.22</v>
      </c>
      <c r="K173" s="248"/>
    </row>
    <row r="174" spans="1:11" s="147" customFormat="1" hidden="1">
      <c r="A174" s="149" t="s">
        <v>25</v>
      </c>
      <c r="B174" s="155">
        <v>88262</v>
      </c>
      <c r="C174" s="149" t="s">
        <v>94</v>
      </c>
      <c r="D174" s="149" t="s">
        <v>22</v>
      </c>
      <c r="E174" s="150">
        <f t="shared" si="49"/>
        <v>0.2</v>
      </c>
      <c r="F174" s="254">
        <v>0.2</v>
      </c>
      <c r="G174" s="150">
        <f t="shared" si="47"/>
        <v>13.376000000000001</v>
      </c>
      <c r="H174" s="150">
        <v>17.600000000000001</v>
      </c>
      <c r="I174" s="150"/>
      <c r="J174" s="150">
        <f t="shared" si="48"/>
        <v>2.68</v>
      </c>
      <c r="K174" s="248"/>
    </row>
    <row r="175" spans="1:11" s="147" customFormat="1" ht="25.5" hidden="1">
      <c r="A175" s="149" t="s">
        <v>25</v>
      </c>
      <c r="B175" s="155">
        <v>43132</v>
      </c>
      <c r="C175" s="149" t="s">
        <v>1586</v>
      </c>
      <c r="D175" s="149" t="s">
        <v>92</v>
      </c>
      <c r="E175" s="254">
        <v>0.02</v>
      </c>
      <c r="F175" s="254">
        <v>0.02</v>
      </c>
      <c r="G175" s="150">
        <f t="shared" ref="G175:G179" si="50">H175*(1-$L$4)</f>
        <v>17.29</v>
      </c>
      <c r="H175" s="150">
        <v>22.75</v>
      </c>
      <c r="I175" s="150"/>
      <c r="J175" s="150">
        <f t="shared" si="48"/>
        <v>0.35</v>
      </c>
      <c r="K175" s="248"/>
    </row>
    <row r="176" spans="1:11" s="147" customFormat="1" ht="25.5" hidden="1">
      <c r="A176" s="149" t="s">
        <v>25</v>
      </c>
      <c r="B176" s="155">
        <v>1346</v>
      </c>
      <c r="C176" s="149" t="s">
        <v>1634</v>
      </c>
      <c r="D176" s="149" t="s">
        <v>41</v>
      </c>
      <c r="E176" s="254">
        <v>0.18</v>
      </c>
      <c r="F176" s="254">
        <v>0.18</v>
      </c>
      <c r="G176" s="150">
        <f t="shared" si="50"/>
        <v>31.015600000000003</v>
      </c>
      <c r="H176" s="150">
        <v>40.81</v>
      </c>
      <c r="I176" s="150"/>
      <c r="J176" s="150">
        <f t="shared" si="48"/>
        <v>5.58</v>
      </c>
      <c r="K176" s="248"/>
    </row>
    <row r="177" spans="1:11" s="147" customFormat="1" hidden="1">
      <c r="A177" s="149" t="s">
        <v>25</v>
      </c>
      <c r="B177" s="155">
        <v>5075</v>
      </c>
      <c r="C177" s="149" t="s">
        <v>91</v>
      </c>
      <c r="D177" s="149" t="s">
        <v>92</v>
      </c>
      <c r="E177" s="254">
        <v>0.02</v>
      </c>
      <c r="F177" s="254">
        <v>0.02</v>
      </c>
      <c r="G177" s="150">
        <f t="shared" si="50"/>
        <v>14.690799999999999</v>
      </c>
      <c r="H177" s="150">
        <v>19.329999999999998</v>
      </c>
      <c r="I177" s="150"/>
      <c r="J177" s="150">
        <f t="shared" si="48"/>
        <v>0.28999999999999998</v>
      </c>
      <c r="K177" s="248"/>
    </row>
    <row r="178" spans="1:11" s="147" customFormat="1" hidden="1">
      <c r="A178" s="149" t="s">
        <v>25</v>
      </c>
      <c r="B178" s="155">
        <v>6189</v>
      </c>
      <c r="C178" s="149" t="s">
        <v>1572</v>
      </c>
      <c r="D178" s="149" t="s">
        <v>49</v>
      </c>
      <c r="E178" s="254">
        <v>0.13</v>
      </c>
      <c r="F178" s="254">
        <v>0.13</v>
      </c>
      <c r="G178" s="150">
        <f t="shared" si="50"/>
        <v>14.888400000000001</v>
      </c>
      <c r="H178" s="150">
        <v>19.59</v>
      </c>
      <c r="I178" s="150"/>
      <c r="J178" s="150">
        <f t="shared" si="48"/>
        <v>1.94</v>
      </c>
      <c r="K178" s="248"/>
    </row>
    <row r="179" spans="1:11" s="147" customFormat="1" ht="25.5" hidden="1">
      <c r="A179" s="149" t="s">
        <v>25</v>
      </c>
      <c r="B179" s="155">
        <v>10567</v>
      </c>
      <c r="C179" s="149" t="s">
        <v>1635</v>
      </c>
      <c r="D179" s="149" t="s">
        <v>49</v>
      </c>
      <c r="E179" s="254">
        <v>0.18</v>
      </c>
      <c r="F179" s="254">
        <v>0.18</v>
      </c>
      <c r="G179" s="150">
        <f t="shared" si="50"/>
        <v>5.7304000000000004</v>
      </c>
      <c r="H179" s="150">
        <v>7.54</v>
      </c>
      <c r="I179" s="150"/>
      <c r="J179" s="150">
        <f t="shared" si="48"/>
        <v>1.03</v>
      </c>
      <c r="K179" s="248"/>
    </row>
    <row r="180" spans="1:11" s="147" customFormat="1" hidden="1">
      <c r="A180" s="302" t="s">
        <v>1470</v>
      </c>
      <c r="B180" s="306"/>
      <c r="C180" s="306"/>
      <c r="D180" s="306"/>
      <c r="E180" s="306"/>
      <c r="F180" s="306"/>
      <c r="G180" s="305"/>
      <c r="H180" s="151"/>
      <c r="I180" s="151"/>
      <c r="J180" s="249">
        <f>SUM(J171:J179)</f>
        <v>20.37</v>
      </c>
      <c r="K180" s="250"/>
    </row>
    <row r="181" spans="1:11" s="147" customFormat="1" hidden="1"/>
    <row r="182" spans="1:11" s="147" customFormat="1" hidden="1">
      <c r="A182" s="302" t="s">
        <v>302</v>
      </c>
      <c r="B182" s="306"/>
      <c r="C182" s="306"/>
      <c r="D182" s="306"/>
      <c r="E182" s="305"/>
      <c r="F182" s="151"/>
      <c r="G182" s="148" t="s">
        <v>1051</v>
      </c>
      <c r="H182" s="148" t="s">
        <v>1051</v>
      </c>
      <c r="I182" s="148"/>
      <c r="J182" s="148" t="s">
        <v>1140</v>
      </c>
      <c r="K182" s="152"/>
    </row>
    <row r="183" spans="1:11" s="147" customFormat="1" ht="25.5" hidden="1">
      <c r="A183" s="302" t="s">
        <v>982</v>
      </c>
      <c r="B183" s="305"/>
      <c r="C183" s="148" t="s">
        <v>983</v>
      </c>
      <c r="D183" s="148" t="s">
        <v>1468</v>
      </c>
      <c r="E183" s="148" t="s">
        <v>1469</v>
      </c>
      <c r="F183" s="148" t="s">
        <v>1469</v>
      </c>
      <c r="G183" s="149" t="s">
        <v>1646</v>
      </c>
      <c r="H183" s="149" t="s">
        <v>1646</v>
      </c>
      <c r="I183" s="149"/>
      <c r="J183" s="148" t="s">
        <v>1470</v>
      </c>
      <c r="K183" s="152"/>
    </row>
    <row r="184" spans="1:11" s="147" customFormat="1" hidden="1">
      <c r="A184" s="302" t="s">
        <v>1479</v>
      </c>
      <c r="B184" s="306"/>
      <c r="C184" s="306"/>
      <c r="D184" s="306"/>
      <c r="E184" s="306"/>
      <c r="F184" s="306"/>
      <c r="G184" s="306"/>
      <c r="H184" s="306"/>
      <c r="I184" s="306"/>
      <c r="J184" s="305"/>
      <c r="K184" s="152"/>
    </row>
    <row r="185" spans="1:11" s="147" customFormat="1" hidden="1">
      <c r="A185" s="149" t="s">
        <v>40</v>
      </c>
      <c r="B185" s="155">
        <v>8704</v>
      </c>
      <c r="C185" s="149" t="s">
        <v>1567</v>
      </c>
      <c r="D185" s="149" t="s">
        <v>22</v>
      </c>
      <c r="E185" s="150">
        <f>F185</f>
        <v>0.8</v>
      </c>
      <c r="F185" s="254">
        <v>0.8</v>
      </c>
      <c r="G185" s="150">
        <f>H185*(1-$L$4)</f>
        <v>11.4</v>
      </c>
      <c r="H185" s="150">
        <v>15</v>
      </c>
      <c r="I185" s="150"/>
      <c r="J185" s="150">
        <f t="shared" ref="J185:J189" si="51">ROUND(E185*G185,2)</f>
        <v>9.1199999999999992</v>
      </c>
      <c r="K185" s="248"/>
    </row>
    <row r="186" spans="1:11" s="147" customFormat="1" hidden="1">
      <c r="A186" s="149" t="s">
        <v>25</v>
      </c>
      <c r="B186" s="155">
        <v>1524</v>
      </c>
      <c r="C186" s="149" t="s">
        <v>1568</v>
      </c>
      <c r="D186" s="149" t="s">
        <v>1477</v>
      </c>
      <c r="E186" s="254">
        <v>7.1999999999999995E-2</v>
      </c>
      <c r="F186" s="254">
        <v>7.1999999999999995E-2</v>
      </c>
      <c r="G186" s="150">
        <f t="shared" ref="G186:G189" si="52">H186*(1-$L$4)</f>
        <v>303.58199999999999</v>
      </c>
      <c r="H186" s="150">
        <v>399.45</v>
      </c>
      <c r="I186" s="150"/>
      <c r="J186" s="150">
        <f t="shared" si="51"/>
        <v>21.86</v>
      </c>
      <c r="K186" s="248"/>
    </row>
    <row r="187" spans="1:11" s="147" customFormat="1" ht="25.5" hidden="1">
      <c r="A187" s="149" t="s">
        <v>25</v>
      </c>
      <c r="B187" s="155">
        <v>91282</v>
      </c>
      <c r="C187" s="149" t="s">
        <v>1629</v>
      </c>
      <c r="D187" s="149" t="s">
        <v>22</v>
      </c>
      <c r="E187" s="150">
        <f t="shared" ref="E187:E189" si="53">F187</f>
        <v>0.5</v>
      </c>
      <c r="F187" s="254">
        <v>0.5</v>
      </c>
      <c r="G187" s="150">
        <f t="shared" si="52"/>
        <v>15.481200000000001</v>
      </c>
      <c r="H187" s="150">
        <v>20.37</v>
      </c>
      <c r="I187" s="150"/>
      <c r="J187" s="150">
        <f t="shared" si="51"/>
        <v>7.74</v>
      </c>
      <c r="K187" s="248"/>
    </row>
    <row r="188" spans="1:11" s="147" customFormat="1" hidden="1">
      <c r="A188" s="149" t="s">
        <v>25</v>
      </c>
      <c r="B188" s="155">
        <v>88309</v>
      </c>
      <c r="C188" s="149" t="s">
        <v>31</v>
      </c>
      <c r="D188" s="149" t="s">
        <v>22</v>
      </c>
      <c r="E188" s="150">
        <f t="shared" si="53"/>
        <v>0.5</v>
      </c>
      <c r="F188" s="254">
        <v>0.5</v>
      </c>
      <c r="G188" s="150">
        <f t="shared" si="52"/>
        <v>13.520399999999999</v>
      </c>
      <c r="H188" s="150">
        <v>17.79</v>
      </c>
      <c r="I188" s="150"/>
      <c r="J188" s="150">
        <f t="shared" si="51"/>
        <v>6.76</v>
      </c>
      <c r="K188" s="248"/>
    </row>
    <row r="189" spans="1:11" s="147" customFormat="1" hidden="1">
      <c r="A189" s="149" t="s">
        <v>25</v>
      </c>
      <c r="B189" s="155">
        <v>88316</v>
      </c>
      <c r="C189" s="149" t="s">
        <v>34</v>
      </c>
      <c r="D189" s="149" t="s">
        <v>22</v>
      </c>
      <c r="E189" s="150">
        <f t="shared" si="53"/>
        <v>0.65</v>
      </c>
      <c r="F189" s="254">
        <v>0.65</v>
      </c>
      <c r="G189" s="150">
        <f t="shared" si="52"/>
        <v>10.5488</v>
      </c>
      <c r="H189" s="150">
        <v>13.88</v>
      </c>
      <c r="I189" s="150"/>
      <c r="J189" s="150">
        <f t="shared" si="51"/>
        <v>6.86</v>
      </c>
      <c r="K189" s="248"/>
    </row>
    <row r="190" spans="1:11" s="147" customFormat="1" hidden="1">
      <c r="A190" s="302" t="s">
        <v>1470</v>
      </c>
      <c r="B190" s="306"/>
      <c r="C190" s="306"/>
      <c r="D190" s="306"/>
      <c r="E190" s="306"/>
      <c r="F190" s="306"/>
      <c r="G190" s="305"/>
      <c r="H190" s="151"/>
      <c r="I190" s="151"/>
      <c r="J190" s="249">
        <f>SUM(J185:J189)</f>
        <v>52.339999999999996</v>
      </c>
      <c r="K190" s="250"/>
    </row>
    <row r="191" spans="1:11" s="147" customFormat="1" hidden="1"/>
    <row r="192" spans="1:11" s="147" customFormat="1" hidden="1">
      <c r="A192" s="302" t="s">
        <v>1559</v>
      </c>
      <c r="B192" s="306"/>
      <c r="C192" s="306"/>
      <c r="D192" s="306"/>
      <c r="E192" s="305"/>
      <c r="F192" s="151"/>
      <c r="G192" s="148" t="s">
        <v>40</v>
      </c>
      <c r="H192" s="148" t="s">
        <v>40</v>
      </c>
      <c r="I192" s="148"/>
      <c r="J192" s="251">
        <v>11902</v>
      </c>
      <c r="K192" s="252"/>
    </row>
    <row r="193" spans="1:11" s="147" customFormat="1" ht="25.5" hidden="1">
      <c r="A193" s="302" t="s">
        <v>982</v>
      </c>
      <c r="B193" s="305"/>
      <c r="C193" s="148" t="s">
        <v>983</v>
      </c>
      <c r="D193" s="148" t="s">
        <v>1468</v>
      </c>
      <c r="E193" s="148" t="s">
        <v>1469</v>
      </c>
      <c r="F193" s="148" t="s">
        <v>1469</v>
      </c>
      <c r="G193" s="149" t="s">
        <v>1646</v>
      </c>
      <c r="H193" s="149" t="s">
        <v>1646</v>
      </c>
      <c r="I193" s="149"/>
      <c r="J193" s="148" t="s">
        <v>1470</v>
      </c>
      <c r="K193" s="152"/>
    </row>
    <row r="194" spans="1:11" s="147" customFormat="1" hidden="1">
      <c r="A194" s="302" t="s">
        <v>1479</v>
      </c>
      <c r="B194" s="306"/>
      <c r="C194" s="306"/>
      <c r="D194" s="306"/>
      <c r="E194" s="306"/>
      <c r="F194" s="306"/>
      <c r="G194" s="306"/>
      <c r="H194" s="306"/>
      <c r="I194" s="306"/>
      <c r="J194" s="305"/>
      <c r="K194" s="152"/>
    </row>
    <row r="195" spans="1:11" s="147" customFormat="1" hidden="1">
      <c r="A195" s="149" t="s">
        <v>40</v>
      </c>
      <c r="B195" s="155">
        <v>12729</v>
      </c>
      <c r="C195" s="149" t="s">
        <v>1560</v>
      </c>
      <c r="D195" s="149" t="s">
        <v>49</v>
      </c>
      <c r="E195" s="150">
        <v>1</v>
      </c>
      <c r="F195" s="150">
        <v>1</v>
      </c>
      <c r="G195" s="150">
        <f t="shared" ref="G195:G198" si="54">H195*(1-$L$4)</f>
        <v>98.04</v>
      </c>
      <c r="H195" s="150">
        <v>129</v>
      </c>
      <c r="I195" s="150"/>
      <c r="J195" s="150">
        <f t="shared" ref="J195:J198" si="55">ROUND(E195*G195,2)</f>
        <v>98.04</v>
      </c>
      <c r="K195" s="248"/>
    </row>
    <row r="196" spans="1:11" s="147" customFormat="1" hidden="1">
      <c r="A196" s="149" t="s">
        <v>40</v>
      </c>
      <c r="B196" s="155">
        <v>12743</v>
      </c>
      <c r="C196" s="149" t="s">
        <v>303</v>
      </c>
      <c r="D196" s="149" t="s">
        <v>92</v>
      </c>
      <c r="E196" s="150">
        <v>0.13</v>
      </c>
      <c r="F196" s="150">
        <v>0.13</v>
      </c>
      <c r="G196" s="150">
        <f t="shared" si="54"/>
        <v>48.472799999999999</v>
      </c>
      <c r="H196" s="150">
        <v>63.78</v>
      </c>
      <c r="I196" s="150"/>
      <c r="J196" s="150">
        <f t="shared" si="55"/>
        <v>6.3</v>
      </c>
      <c r="K196" s="248"/>
    </row>
    <row r="197" spans="1:11" s="147" customFormat="1" hidden="1">
      <c r="A197" s="149" t="s">
        <v>25</v>
      </c>
      <c r="B197" s="155">
        <v>88309</v>
      </c>
      <c r="C197" s="149" t="s">
        <v>31</v>
      </c>
      <c r="D197" s="149" t="s">
        <v>22</v>
      </c>
      <c r="E197" s="150">
        <f t="shared" ref="E197:E198" si="56">F197</f>
        <v>0.5</v>
      </c>
      <c r="F197" s="150">
        <v>0.5</v>
      </c>
      <c r="G197" s="150">
        <f t="shared" si="54"/>
        <v>13.520399999999999</v>
      </c>
      <c r="H197" s="150">
        <v>17.79</v>
      </c>
      <c r="I197" s="150"/>
      <c r="J197" s="150">
        <f t="shared" si="55"/>
        <v>6.76</v>
      </c>
      <c r="K197" s="248"/>
    </row>
    <row r="198" spans="1:11" s="147" customFormat="1" hidden="1">
      <c r="A198" s="149" t="s">
        <v>25</v>
      </c>
      <c r="B198" s="155">
        <v>88316</v>
      </c>
      <c r="C198" s="149" t="s">
        <v>34</v>
      </c>
      <c r="D198" s="149" t="s">
        <v>22</v>
      </c>
      <c r="E198" s="150">
        <f t="shared" si="56"/>
        <v>0.60099999999999998</v>
      </c>
      <c r="F198" s="150">
        <v>0.60099999999999998</v>
      </c>
      <c r="G198" s="150">
        <f t="shared" si="54"/>
        <v>10.5488</v>
      </c>
      <c r="H198" s="150">
        <v>13.88</v>
      </c>
      <c r="I198" s="150"/>
      <c r="J198" s="150">
        <f t="shared" si="55"/>
        <v>6.34</v>
      </c>
      <c r="K198" s="248"/>
    </row>
    <row r="199" spans="1:11" s="147" customFormat="1" hidden="1">
      <c r="A199" s="302" t="s">
        <v>1470</v>
      </c>
      <c r="B199" s="306"/>
      <c r="C199" s="306"/>
      <c r="D199" s="306"/>
      <c r="E199" s="306"/>
      <c r="F199" s="306"/>
      <c r="G199" s="305"/>
      <c r="H199" s="151"/>
      <c r="I199" s="151"/>
      <c r="J199" s="249">
        <f>SUM(J195:J198)</f>
        <v>117.44000000000001</v>
      </c>
      <c r="K199" s="250"/>
    </row>
    <row r="200" spans="1:11" s="147" customFormat="1" hidden="1"/>
    <row r="201" spans="1:11" s="147" customFormat="1" hidden="1">
      <c r="A201" s="302" t="s">
        <v>1143</v>
      </c>
      <c r="B201" s="306"/>
      <c r="C201" s="306"/>
      <c r="D201" s="306"/>
      <c r="E201" s="305"/>
      <c r="F201" s="151"/>
      <c r="G201" s="148" t="s">
        <v>40</v>
      </c>
      <c r="H201" s="148" t="s">
        <v>40</v>
      </c>
      <c r="I201" s="148"/>
      <c r="J201" s="251">
        <v>9417</v>
      </c>
      <c r="K201" s="252"/>
    </row>
    <row r="202" spans="1:11" s="147" customFormat="1" ht="25.5" hidden="1">
      <c r="A202" s="302" t="s">
        <v>982</v>
      </c>
      <c r="B202" s="305"/>
      <c r="C202" s="148" t="s">
        <v>983</v>
      </c>
      <c r="D202" s="148" t="s">
        <v>1468</v>
      </c>
      <c r="E202" s="148" t="s">
        <v>1469</v>
      </c>
      <c r="F202" s="148" t="s">
        <v>1469</v>
      </c>
      <c r="G202" s="149" t="s">
        <v>1646</v>
      </c>
      <c r="H202" s="149" t="s">
        <v>1646</v>
      </c>
      <c r="I202" s="149"/>
      <c r="J202" s="148" t="s">
        <v>1470</v>
      </c>
      <c r="K202" s="152"/>
    </row>
    <row r="203" spans="1:11" s="147" customFormat="1" hidden="1">
      <c r="A203" s="302" t="s">
        <v>1476</v>
      </c>
      <c r="B203" s="306"/>
      <c r="C203" s="306"/>
      <c r="D203" s="306"/>
      <c r="E203" s="306"/>
      <c r="F203" s="306"/>
      <c r="G203" s="306"/>
      <c r="H203" s="306"/>
      <c r="I203" s="306"/>
      <c r="J203" s="305"/>
      <c r="K203" s="152"/>
    </row>
    <row r="204" spans="1:11" s="147" customFormat="1" ht="25.5" hidden="1">
      <c r="A204" s="149" t="s">
        <v>40</v>
      </c>
      <c r="B204" s="155">
        <v>2540</v>
      </c>
      <c r="C204" s="149" t="s">
        <v>1627</v>
      </c>
      <c r="D204" s="149" t="s">
        <v>92</v>
      </c>
      <c r="E204" s="150">
        <v>0.52</v>
      </c>
      <c r="F204" s="150">
        <v>0.52</v>
      </c>
      <c r="G204" s="150">
        <f t="shared" ref="G204:G206" si="57">H204*(1-$L$4)</f>
        <v>4.18</v>
      </c>
      <c r="H204" s="150">
        <v>5.5</v>
      </c>
      <c r="I204" s="150"/>
      <c r="J204" s="150">
        <f t="shared" ref="J204:J206" si="58">ROUND(E204*G204,2)</f>
        <v>2.17</v>
      </c>
      <c r="K204" s="248"/>
    </row>
    <row r="205" spans="1:11" s="147" customFormat="1" hidden="1">
      <c r="A205" s="149" t="s">
        <v>25</v>
      </c>
      <c r="B205" s="155">
        <v>37595</v>
      </c>
      <c r="C205" s="149" t="s">
        <v>1561</v>
      </c>
      <c r="D205" s="149" t="s">
        <v>92</v>
      </c>
      <c r="E205" s="150">
        <v>4</v>
      </c>
      <c r="F205" s="150">
        <v>4</v>
      </c>
      <c r="G205" s="150">
        <f t="shared" si="57"/>
        <v>1.33</v>
      </c>
      <c r="H205" s="150">
        <v>1.75</v>
      </c>
      <c r="I205" s="150"/>
      <c r="J205" s="150">
        <f t="shared" si="58"/>
        <v>5.32</v>
      </c>
      <c r="K205" s="248"/>
    </row>
    <row r="206" spans="1:11" s="147" customFormat="1" ht="25.5" hidden="1">
      <c r="A206" s="149" t="s">
        <v>40</v>
      </c>
      <c r="B206" s="155">
        <v>9759</v>
      </c>
      <c r="C206" s="149" t="s">
        <v>1562</v>
      </c>
      <c r="D206" s="149" t="s">
        <v>1028</v>
      </c>
      <c r="E206" s="150">
        <v>1.05</v>
      </c>
      <c r="F206" s="150">
        <v>1.05</v>
      </c>
      <c r="G206" s="150">
        <f t="shared" si="57"/>
        <v>36.829599999999999</v>
      </c>
      <c r="H206" s="150">
        <v>48.46</v>
      </c>
      <c r="I206" s="150"/>
      <c r="J206" s="150">
        <f t="shared" si="58"/>
        <v>38.67</v>
      </c>
      <c r="K206" s="248"/>
    </row>
    <row r="207" spans="1:11" s="147" customFormat="1" hidden="1">
      <c r="A207" s="306" t="s">
        <v>1471</v>
      </c>
      <c r="B207" s="306"/>
      <c r="C207" s="306"/>
      <c r="D207" s="306"/>
      <c r="E207" s="306"/>
      <c r="F207" s="306"/>
      <c r="G207" s="306"/>
      <c r="H207" s="306"/>
      <c r="I207" s="306"/>
      <c r="J207" s="305"/>
      <c r="K207" s="152"/>
    </row>
    <row r="208" spans="1:11" s="147" customFormat="1" hidden="1">
      <c r="A208" s="149" t="s">
        <v>25</v>
      </c>
      <c r="B208" s="155">
        <v>88309</v>
      </c>
      <c r="C208" s="149" t="s">
        <v>31</v>
      </c>
      <c r="D208" s="149" t="s">
        <v>22</v>
      </c>
      <c r="E208" s="150">
        <f t="shared" ref="E208:E209" si="59">F208</f>
        <v>0.5</v>
      </c>
      <c r="F208" s="150">
        <v>0.5</v>
      </c>
      <c r="G208" s="150">
        <f t="shared" ref="G208:G209" si="60">H208*(1-$L$4)</f>
        <v>13.520399999999999</v>
      </c>
      <c r="H208" s="150">
        <v>17.79</v>
      </c>
      <c r="I208" s="150"/>
      <c r="J208" s="150">
        <f t="shared" ref="J208:J209" si="61">ROUND(E208*G208,2)</f>
        <v>6.76</v>
      </c>
      <c r="K208" s="248"/>
    </row>
    <row r="209" spans="1:11" s="147" customFormat="1" hidden="1">
      <c r="A209" s="149" t="s">
        <v>25</v>
      </c>
      <c r="B209" s="155">
        <v>88316</v>
      </c>
      <c r="C209" s="149" t="s">
        <v>34</v>
      </c>
      <c r="D209" s="149" t="s">
        <v>22</v>
      </c>
      <c r="E209" s="150">
        <f t="shared" si="59"/>
        <v>1.2010000000000001</v>
      </c>
      <c r="F209" s="150">
        <v>1.2010000000000001</v>
      </c>
      <c r="G209" s="150">
        <f t="shared" si="60"/>
        <v>10.5488</v>
      </c>
      <c r="H209" s="150">
        <v>13.88</v>
      </c>
      <c r="I209" s="150"/>
      <c r="J209" s="150">
        <f t="shared" si="61"/>
        <v>12.67</v>
      </c>
      <c r="K209" s="248"/>
    </row>
    <row r="210" spans="1:11" s="147" customFormat="1" hidden="1">
      <c r="A210" s="302" t="s">
        <v>1470</v>
      </c>
      <c r="B210" s="306"/>
      <c r="C210" s="306"/>
      <c r="D210" s="306"/>
      <c r="E210" s="306"/>
      <c r="F210" s="306"/>
      <c r="G210" s="305"/>
      <c r="H210" s="151"/>
      <c r="I210" s="151"/>
      <c r="J210" s="249">
        <f>SUM(J204:J209)</f>
        <v>65.59</v>
      </c>
      <c r="K210" s="250"/>
    </row>
    <row r="211" spans="1:11" s="147" customFormat="1" hidden="1"/>
    <row r="212" spans="1:11" s="147" customFormat="1" hidden="1">
      <c r="A212" s="302" t="s">
        <v>1147</v>
      </c>
      <c r="B212" s="306"/>
      <c r="C212" s="306"/>
      <c r="D212" s="306"/>
      <c r="E212" s="305"/>
      <c r="F212" s="151"/>
      <c r="G212" s="148" t="s">
        <v>40</v>
      </c>
      <c r="H212" s="148" t="s">
        <v>40</v>
      </c>
      <c r="I212" s="148"/>
      <c r="J212" s="251">
        <v>3212</v>
      </c>
      <c r="K212" s="252"/>
    </row>
    <row r="213" spans="1:11" s="147" customFormat="1" ht="25.5" hidden="1">
      <c r="A213" s="302" t="s">
        <v>982</v>
      </c>
      <c r="B213" s="305"/>
      <c r="C213" s="148" t="s">
        <v>983</v>
      </c>
      <c r="D213" s="148" t="s">
        <v>1468</v>
      </c>
      <c r="E213" s="148" t="s">
        <v>1469</v>
      </c>
      <c r="F213" s="148" t="s">
        <v>1469</v>
      </c>
      <c r="G213" s="148" t="s">
        <v>1499</v>
      </c>
      <c r="H213" s="148" t="s">
        <v>1499</v>
      </c>
      <c r="I213" s="148"/>
      <c r="J213" s="148" t="s">
        <v>1470</v>
      </c>
      <c r="K213" s="152"/>
    </row>
    <row r="214" spans="1:11" s="147" customFormat="1" hidden="1">
      <c r="A214" s="302" t="s">
        <v>1476</v>
      </c>
      <c r="B214" s="306"/>
      <c r="C214" s="306"/>
      <c r="D214" s="306"/>
      <c r="E214" s="306"/>
      <c r="F214" s="306"/>
      <c r="G214" s="306"/>
      <c r="H214" s="306"/>
      <c r="I214" s="306"/>
      <c r="J214" s="305"/>
      <c r="K214" s="152"/>
    </row>
    <row r="215" spans="1:11" s="147" customFormat="1" hidden="1">
      <c r="A215" s="149" t="s">
        <v>25</v>
      </c>
      <c r="B215" s="155">
        <v>366</v>
      </c>
      <c r="C215" s="149" t="s">
        <v>1556</v>
      </c>
      <c r="D215" s="149" t="s">
        <v>1477</v>
      </c>
      <c r="E215" s="150">
        <v>1.1200000000000001</v>
      </c>
      <c r="F215" s="150">
        <v>1.1200000000000001</v>
      </c>
      <c r="G215" s="150">
        <f t="shared" ref="G215" si="62">H215*(1-$L$4)</f>
        <v>25.3308</v>
      </c>
      <c r="H215" s="150">
        <v>33.33</v>
      </c>
      <c r="I215" s="150"/>
      <c r="J215" s="150">
        <f t="shared" ref="J215" si="63">ROUND(E215*G215,2)</f>
        <v>28.37</v>
      </c>
      <c r="K215" s="248"/>
    </row>
    <row r="216" spans="1:11" s="147" customFormat="1" hidden="1">
      <c r="A216" s="306" t="s">
        <v>1471</v>
      </c>
      <c r="B216" s="306"/>
      <c r="C216" s="306"/>
      <c r="D216" s="306"/>
      <c r="E216" s="306"/>
      <c r="F216" s="306"/>
      <c r="G216" s="306"/>
      <c r="H216" s="306"/>
      <c r="I216" s="306"/>
      <c r="J216" s="305"/>
      <c r="K216" s="152"/>
    </row>
    <row r="217" spans="1:11" s="147" customFormat="1" hidden="1">
      <c r="A217" s="149" t="s">
        <v>25</v>
      </c>
      <c r="B217" s="155">
        <v>88316</v>
      </c>
      <c r="C217" s="149" t="s">
        <v>34</v>
      </c>
      <c r="D217" s="149" t="s">
        <v>22</v>
      </c>
      <c r="E217" s="150">
        <f>F217</f>
        <v>1</v>
      </c>
      <c r="F217" s="150">
        <v>1</v>
      </c>
      <c r="G217" s="150">
        <f t="shared" ref="G217" si="64">H217*(1-$L$4)</f>
        <v>10.5488</v>
      </c>
      <c r="H217" s="150">
        <v>13.88</v>
      </c>
      <c r="I217" s="150"/>
      <c r="J217" s="150">
        <f t="shared" ref="J217" si="65">ROUND(E217*G217,2)</f>
        <v>10.55</v>
      </c>
      <c r="K217" s="248"/>
    </row>
    <row r="218" spans="1:11" s="147" customFormat="1" hidden="1">
      <c r="A218" s="302" t="s">
        <v>1470</v>
      </c>
      <c r="B218" s="306"/>
      <c r="C218" s="306"/>
      <c r="D218" s="306"/>
      <c r="E218" s="306"/>
      <c r="F218" s="306"/>
      <c r="G218" s="305"/>
      <c r="H218" s="151"/>
      <c r="I218" s="151"/>
      <c r="J218" s="249">
        <f>SUM(J215:J217)</f>
        <v>38.92</v>
      </c>
      <c r="K218" s="250"/>
    </row>
    <row r="219" spans="1:11" s="147" customFormat="1" hidden="1"/>
    <row r="220" spans="1:11" s="147" customFormat="1" hidden="1">
      <c r="A220" s="313" t="s">
        <v>1658</v>
      </c>
      <c r="B220" s="303"/>
      <c r="C220" s="303"/>
      <c r="D220" s="303"/>
      <c r="E220" s="304"/>
      <c r="F220" s="244"/>
      <c r="G220" s="148" t="s">
        <v>40</v>
      </c>
      <c r="H220" s="148" t="s">
        <v>40</v>
      </c>
      <c r="I220" s="148"/>
      <c r="J220" s="251">
        <v>765</v>
      </c>
      <c r="K220" s="252"/>
    </row>
    <row r="221" spans="1:11" s="147" customFormat="1" ht="25.5" hidden="1">
      <c r="A221" s="302" t="s">
        <v>982</v>
      </c>
      <c r="B221" s="305"/>
      <c r="C221" s="148" t="s">
        <v>983</v>
      </c>
      <c r="D221" s="148" t="s">
        <v>1468</v>
      </c>
      <c r="E221" s="148" t="s">
        <v>1469</v>
      </c>
      <c r="F221" s="148" t="s">
        <v>1469</v>
      </c>
      <c r="G221" s="149" t="s">
        <v>1646</v>
      </c>
      <c r="H221" s="149" t="s">
        <v>1646</v>
      </c>
      <c r="I221" s="149"/>
      <c r="J221" s="148" t="s">
        <v>1470</v>
      </c>
      <c r="K221" s="152"/>
    </row>
    <row r="222" spans="1:11" s="147" customFormat="1" hidden="1">
      <c r="A222" s="302" t="s">
        <v>1476</v>
      </c>
      <c r="B222" s="306"/>
      <c r="C222" s="306"/>
      <c r="D222" s="306"/>
      <c r="E222" s="306"/>
      <c r="F222" s="306"/>
      <c r="G222" s="306"/>
      <c r="H222" s="306"/>
      <c r="I222" s="306"/>
      <c r="J222" s="305"/>
      <c r="K222" s="152"/>
    </row>
    <row r="223" spans="1:11" s="147" customFormat="1" hidden="1">
      <c r="A223" s="149" t="s">
        <v>40</v>
      </c>
      <c r="B223" s="155">
        <v>857</v>
      </c>
      <c r="C223" s="149" t="s">
        <v>1563</v>
      </c>
      <c r="D223" s="149" t="s">
        <v>20</v>
      </c>
      <c r="E223" s="150">
        <v>1</v>
      </c>
      <c r="F223" s="150">
        <v>1</v>
      </c>
      <c r="G223" s="150">
        <f t="shared" ref="G223:G224" si="66">H223*(1-$L$4)</f>
        <v>37.696000000000005</v>
      </c>
      <c r="H223" s="154">
        <v>49.6</v>
      </c>
      <c r="I223" s="154"/>
      <c r="J223" s="150">
        <f t="shared" ref="J223:J224" si="67">ROUND(E223*G223,2)</f>
        <v>37.700000000000003</v>
      </c>
      <c r="K223" s="248"/>
    </row>
    <row r="224" spans="1:11" s="147" customFormat="1" ht="25.5" hidden="1">
      <c r="A224" s="149" t="s">
        <v>40</v>
      </c>
      <c r="B224" s="155">
        <v>4112</v>
      </c>
      <c r="C224" s="149" t="s">
        <v>1628</v>
      </c>
      <c r="D224" s="149" t="s">
        <v>20</v>
      </c>
      <c r="E224" s="150">
        <v>1</v>
      </c>
      <c r="F224" s="150">
        <v>1</v>
      </c>
      <c r="G224" s="150">
        <f t="shared" si="66"/>
        <v>3.1540000000000004</v>
      </c>
      <c r="H224" s="150">
        <v>4.1500000000000004</v>
      </c>
      <c r="I224" s="150"/>
      <c r="J224" s="150">
        <f t="shared" si="67"/>
        <v>3.15</v>
      </c>
      <c r="K224" s="248"/>
    </row>
    <row r="225" spans="1:11" s="147" customFormat="1" hidden="1">
      <c r="A225" s="302" t="s">
        <v>1471</v>
      </c>
      <c r="B225" s="306"/>
      <c r="C225" s="306"/>
      <c r="D225" s="306"/>
      <c r="E225" s="306"/>
      <c r="F225" s="306"/>
      <c r="G225" s="306"/>
      <c r="H225" s="306"/>
      <c r="I225" s="306"/>
      <c r="J225" s="305"/>
      <c r="K225" s="152"/>
    </row>
    <row r="226" spans="1:11" s="147" customFormat="1" hidden="1">
      <c r="A226" s="149" t="s">
        <v>25</v>
      </c>
      <c r="B226" s="155">
        <v>88316</v>
      </c>
      <c r="C226" s="149" t="s">
        <v>34</v>
      </c>
      <c r="D226" s="149" t="s">
        <v>22</v>
      </c>
      <c r="E226" s="150">
        <f t="shared" ref="E226:E227" si="68">F226</f>
        <v>0.2</v>
      </c>
      <c r="F226" s="150">
        <v>0.2</v>
      </c>
      <c r="G226" s="150">
        <f t="shared" ref="G226:G227" si="69">H226*(1-$L$4)</f>
        <v>10.5488</v>
      </c>
      <c r="H226" s="150">
        <v>13.88</v>
      </c>
      <c r="I226" s="150"/>
      <c r="J226" s="150">
        <f t="shared" ref="J226:J227" si="70">ROUND(E226*G226,2)</f>
        <v>2.11</v>
      </c>
      <c r="K226" s="248"/>
    </row>
    <row r="227" spans="1:11" s="147" customFormat="1" hidden="1">
      <c r="A227" s="149" t="s">
        <v>25</v>
      </c>
      <c r="B227" s="155">
        <v>88264</v>
      </c>
      <c r="C227" s="149" t="s">
        <v>56</v>
      </c>
      <c r="D227" s="149" t="s">
        <v>22</v>
      </c>
      <c r="E227" s="150">
        <f t="shared" si="68"/>
        <v>0.2</v>
      </c>
      <c r="F227" s="150">
        <v>0.2</v>
      </c>
      <c r="G227" s="150">
        <f t="shared" si="69"/>
        <v>13.634400000000001</v>
      </c>
      <c r="H227" s="150">
        <v>17.940000000000001</v>
      </c>
      <c r="I227" s="150"/>
      <c r="J227" s="150">
        <f t="shared" si="70"/>
        <v>2.73</v>
      </c>
      <c r="K227" s="248"/>
    </row>
    <row r="228" spans="1:11" s="147" customFormat="1" hidden="1">
      <c r="A228" s="302" t="s">
        <v>1470</v>
      </c>
      <c r="B228" s="306"/>
      <c r="C228" s="306"/>
      <c r="D228" s="306"/>
      <c r="E228" s="306"/>
      <c r="F228" s="306"/>
      <c r="G228" s="305"/>
      <c r="H228" s="151"/>
      <c r="I228" s="151"/>
      <c r="J228" s="249">
        <f>SUM(J223:J227)</f>
        <v>45.69</v>
      </c>
      <c r="K228" s="250"/>
    </row>
    <row r="229" spans="1:11" s="147" customFormat="1" hidden="1"/>
    <row r="230" spans="1:11" s="147" customFormat="1" hidden="1">
      <c r="A230" s="302" t="s">
        <v>1579</v>
      </c>
      <c r="B230" s="306"/>
      <c r="C230" s="306"/>
      <c r="D230" s="306"/>
      <c r="E230" s="305"/>
      <c r="F230" s="151"/>
      <c r="G230" s="148" t="s">
        <v>40</v>
      </c>
      <c r="H230" s="148" t="s">
        <v>40</v>
      </c>
      <c r="I230" s="148"/>
      <c r="J230" s="251">
        <v>8686</v>
      </c>
      <c r="K230" s="252"/>
    </row>
    <row r="231" spans="1:11" s="147" customFormat="1" ht="25.5" hidden="1">
      <c r="A231" s="302" t="s">
        <v>982</v>
      </c>
      <c r="B231" s="305"/>
      <c r="C231" s="148" t="s">
        <v>983</v>
      </c>
      <c r="D231" s="148" t="s">
        <v>1468</v>
      </c>
      <c r="E231" s="148" t="s">
        <v>1469</v>
      </c>
      <c r="F231" s="148" t="s">
        <v>1469</v>
      </c>
      <c r="G231" s="149" t="s">
        <v>1646</v>
      </c>
      <c r="H231" s="149" t="s">
        <v>1646</v>
      </c>
      <c r="I231" s="149"/>
      <c r="J231" s="148" t="s">
        <v>1470</v>
      </c>
      <c r="K231" s="152"/>
    </row>
    <row r="232" spans="1:11" s="147" customFormat="1" hidden="1">
      <c r="A232" s="302" t="s">
        <v>1476</v>
      </c>
      <c r="B232" s="306"/>
      <c r="C232" s="306"/>
      <c r="D232" s="306"/>
      <c r="E232" s="306"/>
      <c r="F232" s="306"/>
      <c r="G232" s="306"/>
      <c r="H232" s="306"/>
      <c r="I232" s="306"/>
      <c r="J232" s="305"/>
      <c r="K232" s="152"/>
    </row>
    <row r="233" spans="1:11" s="147" customFormat="1" hidden="1">
      <c r="A233" s="149" t="s">
        <v>40</v>
      </c>
      <c r="B233" s="155">
        <v>6611</v>
      </c>
      <c r="C233" s="149" t="s">
        <v>1580</v>
      </c>
      <c r="D233" s="149" t="s">
        <v>20</v>
      </c>
      <c r="E233" s="150">
        <v>1</v>
      </c>
      <c r="F233" s="150">
        <v>1</v>
      </c>
      <c r="G233" s="150">
        <f t="shared" ref="G233" si="71">H233*(1-$L$4)</f>
        <v>17.213999999999999</v>
      </c>
      <c r="H233" s="150">
        <v>22.65</v>
      </c>
      <c r="I233" s="150"/>
      <c r="J233" s="150">
        <f t="shared" ref="J233" si="72">ROUND(E233*G233,2)</f>
        <v>17.21</v>
      </c>
      <c r="K233" s="248"/>
    </row>
    <row r="234" spans="1:11" s="147" customFormat="1" hidden="1">
      <c r="A234" s="302" t="s">
        <v>1471</v>
      </c>
      <c r="B234" s="306"/>
      <c r="C234" s="306"/>
      <c r="D234" s="306"/>
      <c r="E234" s="306"/>
      <c r="F234" s="306"/>
      <c r="G234" s="306"/>
      <c r="H234" s="306"/>
      <c r="I234" s="306"/>
      <c r="J234" s="305"/>
      <c r="K234" s="152"/>
    </row>
    <row r="235" spans="1:11" s="147" customFormat="1" hidden="1">
      <c r="A235" s="149" t="s">
        <v>25</v>
      </c>
      <c r="B235" s="155">
        <v>88316</v>
      </c>
      <c r="C235" s="149" t="s">
        <v>34</v>
      </c>
      <c r="D235" s="149" t="s">
        <v>22</v>
      </c>
      <c r="E235" s="150">
        <f>F235</f>
        <v>0.2</v>
      </c>
      <c r="F235" s="150">
        <v>0.2</v>
      </c>
      <c r="G235" s="150">
        <f t="shared" ref="G235:G236" si="73">H235*(1-$L$4)</f>
        <v>10.5488</v>
      </c>
      <c r="H235" s="150">
        <v>13.88</v>
      </c>
      <c r="I235" s="150"/>
      <c r="J235" s="150">
        <f t="shared" ref="J235:J236" si="74">ROUND(E235*G235,2)</f>
        <v>2.11</v>
      </c>
      <c r="K235" s="248"/>
    </row>
    <row r="236" spans="1:11" s="147" customFormat="1" hidden="1">
      <c r="A236" s="149" t="s">
        <v>25</v>
      </c>
      <c r="B236" s="155">
        <v>88264</v>
      </c>
      <c r="C236" s="149" t="s">
        <v>56</v>
      </c>
      <c r="D236" s="149" t="s">
        <v>22</v>
      </c>
      <c r="E236" s="150">
        <f>F236</f>
        <v>0.20100000000000001</v>
      </c>
      <c r="F236" s="150">
        <v>0.20100000000000001</v>
      </c>
      <c r="G236" s="150">
        <f t="shared" si="73"/>
        <v>13.634400000000001</v>
      </c>
      <c r="H236" s="150">
        <v>17.940000000000001</v>
      </c>
      <c r="I236" s="150"/>
      <c r="J236" s="150">
        <f t="shared" si="74"/>
        <v>2.74</v>
      </c>
      <c r="K236" s="248"/>
    </row>
    <row r="237" spans="1:11" s="147" customFormat="1" hidden="1">
      <c r="A237" s="302" t="s">
        <v>1470</v>
      </c>
      <c r="B237" s="306"/>
      <c r="C237" s="306"/>
      <c r="D237" s="306"/>
      <c r="E237" s="306"/>
      <c r="F237" s="306"/>
      <c r="G237" s="305"/>
      <c r="H237" s="151"/>
      <c r="I237" s="151"/>
      <c r="J237" s="249">
        <f>SUM(J233:J236)</f>
        <v>22.060000000000002</v>
      </c>
      <c r="K237" s="250"/>
    </row>
    <row r="238" spans="1:11" s="147" customFormat="1" hidden="1"/>
    <row r="239" spans="1:11" s="147" customFormat="1" hidden="1">
      <c r="A239" s="302" t="s">
        <v>1569</v>
      </c>
      <c r="B239" s="306"/>
      <c r="C239" s="306"/>
      <c r="D239" s="306"/>
      <c r="E239" s="305"/>
      <c r="F239" s="151"/>
      <c r="G239" s="148" t="s">
        <v>40</v>
      </c>
      <c r="H239" s="148" t="s">
        <v>40</v>
      </c>
      <c r="I239" s="148"/>
      <c r="J239" s="251">
        <v>780</v>
      </c>
      <c r="K239" s="252"/>
    </row>
    <row r="240" spans="1:11" s="147" customFormat="1" ht="25.5" hidden="1">
      <c r="A240" s="302" t="s">
        <v>982</v>
      </c>
      <c r="B240" s="305"/>
      <c r="C240" s="148" t="s">
        <v>983</v>
      </c>
      <c r="D240" s="148" t="s">
        <v>1468</v>
      </c>
      <c r="E240" s="148" t="s">
        <v>1469</v>
      </c>
      <c r="F240" s="148" t="s">
        <v>1469</v>
      </c>
      <c r="G240" s="149" t="s">
        <v>1646</v>
      </c>
      <c r="H240" s="149" t="s">
        <v>1646</v>
      </c>
      <c r="I240" s="149"/>
      <c r="J240" s="148" t="s">
        <v>1470</v>
      </c>
      <c r="K240" s="152"/>
    </row>
    <row r="241" spans="1:11" s="147" customFormat="1" hidden="1">
      <c r="A241" s="302" t="s">
        <v>1476</v>
      </c>
      <c r="B241" s="306"/>
      <c r="C241" s="306"/>
      <c r="D241" s="306"/>
      <c r="E241" s="306"/>
      <c r="F241" s="306"/>
      <c r="G241" s="306"/>
      <c r="H241" s="306"/>
      <c r="I241" s="306"/>
      <c r="J241" s="305"/>
      <c r="K241" s="152"/>
    </row>
    <row r="242" spans="1:11" s="147" customFormat="1" hidden="1">
      <c r="A242" s="149" t="s">
        <v>40</v>
      </c>
      <c r="B242" s="155">
        <v>9101</v>
      </c>
      <c r="C242" s="149" t="s">
        <v>412</v>
      </c>
      <c r="D242" s="149" t="s">
        <v>20</v>
      </c>
      <c r="E242" s="150">
        <v>2</v>
      </c>
      <c r="F242" s="150">
        <v>2</v>
      </c>
      <c r="G242" s="150">
        <f t="shared" ref="G242:G243" si="75">H242*(1-$L$4)</f>
        <v>32.68</v>
      </c>
      <c r="H242" s="150">
        <v>43</v>
      </c>
      <c r="I242" s="150"/>
      <c r="J242" s="150">
        <f t="shared" ref="J242:J243" si="76">ROUND(E242*G242,2)</f>
        <v>65.36</v>
      </c>
      <c r="K242" s="248"/>
    </row>
    <row r="243" spans="1:11" s="147" customFormat="1" ht="25.5" hidden="1">
      <c r="A243" s="149" t="s">
        <v>25</v>
      </c>
      <c r="B243" s="155">
        <v>1872</v>
      </c>
      <c r="C243" s="149" t="s">
        <v>1630</v>
      </c>
      <c r="D243" s="149" t="s">
        <v>20</v>
      </c>
      <c r="E243" s="150">
        <v>1</v>
      </c>
      <c r="F243" s="150">
        <v>1</v>
      </c>
      <c r="G243" s="150">
        <f t="shared" si="75"/>
        <v>1.6796</v>
      </c>
      <c r="H243" s="150">
        <v>2.21</v>
      </c>
      <c r="I243" s="150"/>
      <c r="J243" s="150">
        <f t="shared" si="76"/>
        <v>1.68</v>
      </c>
      <c r="K243" s="248"/>
    </row>
    <row r="244" spans="1:11" s="147" customFormat="1" hidden="1">
      <c r="A244" s="302" t="s">
        <v>1471</v>
      </c>
      <c r="B244" s="306"/>
      <c r="C244" s="306"/>
      <c r="D244" s="306"/>
      <c r="E244" s="306"/>
      <c r="F244" s="306"/>
      <c r="G244" s="306"/>
      <c r="H244" s="306"/>
      <c r="I244" s="306"/>
      <c r="J244" s="305"/>
      <c r="K244" s="152"/>
    </row>
    <row r="245" spans="1:11" s="147" customFormat="1" hidden="1">
      <c r="A245" s="149" t="s">
        <v>25</v>
      </c>
      <c r="B245" s="155">
        <v>88316</v>
      </c>
      <c r="C245" s="149" t="s">
        <v>34</v>
      </c>
      <c r="D245" s="149" t="s">
        <v>22</v>
      </c>
      <c r="E245" s="150">
        <f t="shared" ref="E245:E246" si="77">F245</f>
        <v>0.7</v>
      </c>
      <c r="F245" s="150">
        <v>0.7</v>
      </c>
      <c r="G245" s="150">
        <f t="shared" ref="G245:G246" si="78">H245*(1-$L$4)</f>
        <v>10.5488</v>
      </c>
      <c r="H245" s="150">
        <v>13.88</v>
      </c>
      <c r="I245" s="150"/>
      <c r="J245" s="150">
        <f t="shared" ref="J245:J246" si="79">ROUND(E245*G245,2)</f>
        <v>7.38</v>
      </c>
      <c r="K245" s="248"/>
    </row>
    <row r="246" spans="1:11" s="147" customFormat="1" hidden="1">
      <c r="A246" s="149" t="s">
        <v>25</v>
      </c>
      <c r="B246" s="155">
        <v>88264</v>
      </c>
      <c r="C246" s="149" t="s">
        <v>56</v>
      </c>
      <c r="D246" s="149" t="s">
        <v>22</v>
      </c>
      <c r="E246" s="150">
        <f t="shared" si="77"/>
        <v>0.70050000000000001</v>
      </c>
      <c r="F246" s="150">
        <v>0.70050000000000001</v>
      </c>
      <c r="G246" s="150">
        <f t="shared" si="78"/>
        <v>13.634400000000001</v>
      </c>
      <c r="H246" s="150">
        <v>17.940000000000001</v>
      </c>
      <c r="I246" s="150"/>
      <c r="J246" s="150">
        <f t="shared" si="79"/>
        <v>9.5500000000000007</v>
      </c>
      <c r="K246" s="248"/>
    </row>
    <row r="247" spans="1:11" s="147" customFormat="1" hidden="1">
      <c r="A247" s="302" t="s">
        <v>1470</v>
      </c>
      <c r="B247" s="306"/>
      <c r="C247" s="306"/>
      <c r="D247" s="306"/>
      <c r="E247" s="306"/>
      <c r="F247" s="306"/>
      <c r="G247" s="305"/>
      <c r="H247" s="151"/>
      <c r="I247" s="151"/>
      <c r="J247" s="249">
        <f>SUM(J242:J246)</f>
        <v>83.97</v>
      </c>
      <c r="K247" s="250"/>
    </row>
    <row r="248" spans="1:11" s="147" customFormat="1" hidden="1"/>
    <row r="249" spans="1:11" s="147" customFormat="1" hidden="1">
      <c r="A249" s="313" t="s">
        <v>1651</v>
      </c>
      <c r="B249" s="303"/>
      <c r="C249" s="303"/>
      <c r="D249" s="303"/>
      <c r="E249" s="304"/>
      <c r="F249" s="244"/>
      <c r="G249" s="148" t="s">
        <v>40</v>
      </c>
      <c r="H249" s="148" t="s">
        <v>40</v>
      </c>
      <c r="I249" s="148"/>
      <c r="J249" s="251">
        <v>7996</v>
      </c>
      <c r="K249" s="252"/>
    </row>
    <row r="250" spans="1:11" s="147" customFormat="1" ht="25.5" hidden="1">
      <c r="A250" s="302" t="s">
        <v>982</v>
      </c>
      <c r="B250" s="305"/>
      <c r="C250" s="148" t="s">
        <v>983</v>
      </c>
      <c r="D250" s="148" t="s">
        <v>1468</v>
      </c>
      <c r="E250" s="148" t="s">
        <v>1469</v>
      </c>
      <c r="F250" s="148" t="s">
        <v>1469</v>
      </c>
      <c r="G250" s="149" t="s">
        <v>1646</v>
      </c>
      <c r="H250" s="149" t="s">
        <v>1646</v>
      </c>
      <c r="I250" s="149"/>
      <c r="J250" s="148" t="s">
        <v>1470</v>
      </c>
      <c r="K250" s="152"/>
    </row>
    <row r="251" spans="1:11" s="147" customFormat="1" hidden="1">
      <c r="A251" s="302" t="s">
        <v>1476</v>
      </c>
      <c r="B251" s="306"/>
      <c r="C251" s="306"/>
      <c r="D251" s="306"/>
      <c r="E251" s="306"/>
      <c r="F251" s="306"/>
      <c r="G251" s="306"/>
      <c r="H251" s="306"/>
      <c r="I251" s="306"/>
      <c r="J251" s="305"/>
      <c r="K251" s="152"/>
    </row>
    <row r="252" spans="1:11" s="147" customFormat="1" hidden="1">
      <c r="A252" s="149" t="s">
        <v>40</v>
      </c>
      <c r="B252" s="155">
        <v>7943</v>
      </c>
      <c r="C252" s="149" t="s">
        <v>1514</v>
      </c>
      <c r="D252" s="149" t="s">
        <v>20</v>
      </c>
      <c r="E252" s="150">
        <v>1</v>
      </c>
      <c r="F252" s="150">
        <v>1</v>
      </c>
      <c r="G252" s="150">
        <f t="shared" ref="G252" si="80">H252*(1-$L$4)</f>
        <v>103.9072</v>
      </c>
      <c r="H252" s="150">
        <v>136.72</v>
      </c>
      <c r="I252" s="150"/>
      <c r="J252" s="150">
        <f t="shared" ref="J252" si="81">ROUND(E252*G252,2)</f>
        <v>103.91</v>
      </c>
      <c r="K252" s="248"/>
    </row>
    <row r="253" spans="1:11" s="147" customFormat="1" hidden="1">
      <c r="A253" s="302" t="s">
        <v>1471</v>
      </c>
      <c r="B253" s="306"/>
      <c r="C253" s="306"/>
      <c r="D253" s="306"/>
      <c r="E253" s="306"/>
      <c r="F253" s="306"/>
      <c r="G253" s="306"/>
      <c r="H253" s="306"/>
      <c r="I253" s="306"/>
      <c r="J253" s="305"/>
      <c r="K253" s="152"/>
    </row>
    <row r="254" spans="1:11" s="147" customFormat="1" hidden="1">
      <c r="A254" s="149" t="s">
        <v>25</v>
      </c>
      <c r="B254" s="155">
        <v>88247</v>
      </c>
      <c r="C254" s="149" t="s">
        <v>337</v>
      </c>
      <c r="D254" s="149" t="s">
        <v>22</v>
      </c>
      <c r="E254" s="150">
        <f t="shared" ref="E254:E255" si="82">F254</f>
        <v>0.6</v>
      </c>
      <c r="F254" s="150">
        <v>0.6</v>
      </c>
      <c r="G254" s="150">
        <f t="shared" ref="G254:G255" si="83">H254*(1-$L$4)</f>
        <v>10.647600000000001</v>
      </c>
      <c r="H254" s="150">
        <v>14.01</v>
      </c>
      <c r="I254" s="150"/>
      <c r="J254" s="150">
        <f t="shared" ref="J254:J255" si="84">ROUND(E254*G254,2)</f>
        <v>6.39</v>
      </c>
      <c r="K254" s="248"/>
    </row>
    <row r="255" spans="1:11" s="147" customFormat="1" hidden="1">
      <c r="A255" s="149" t="s">
        <v>25</v>
      </c>
      <c r="B255" s="155">
        <v>88264</v>
      </c>
      <c r="C255" s="149" t="s">
        <v>56</v>
      </c>
      <c r="D255" s="149" t="s">
        <v>22</v>
      </c>
      <c r="E255" s="150">
        <f t="shared" si="82"/>
        <v>0.6</v>
      </c>
      <c r="F255" s="150">
        <v>0.6</v>
      </c>
      <c r="G255" s="150">
        <f t="shared" si="83"/>
        <v>13.634400000000001</v>
      </c>
      <c r="H255" s="150">
        <v>17.940000000000001</v>
      </c>
      <c r="I255" s="150"/>
      <c r="J255" s="150">
        <f t="shared" si="84"/>
        <v>8.18</v>
      </c>
      <c r="K255" s="248"/>
    </row>
    <row r="256" spans="1:11" s="147" customFormat="1" hidden="1">
      <c r="A256" s="302" t="s">
        <v>1470</v>
      </c>
      <c r="B256" s="306"/>
      <c r="C256" s="306"/>
      <c r="D256" s="306"/>
      <c r="E256" s="306"/>
      <c r="F256" s="306"/>
      <c r="G256" s="305"/>
      <c r="H256" s="151"/>
      <c r="I256" s="151"/>
      <c r="J256" s="249">
        <f>SUM(J252:J255)</f>
        <v>118.47999999999999</v>
      </c>
      <c r="K256" s="250"/>
    </row>
    <row r="257" spans="1:11" s="147" customFormat="1" hidden="1"/>
    <row r="258" spans="1:11" s="147" customFormat="1" hidden="1">
      <c r="A258" s="302" t="s">
        <v>1197</v>
      </c>
      <c r="B258" s="306"/>
      <c r="C258" s="306"/>
      <c r="D258" s="306"/>
      <c r="E258" s="305"/>
      <c r="F258" s="151"/>
      <c r="G258" s="148" t="s">
        <v>40</v>
      </c>
      <c r="H258" s="148" t="s">
        <v>40</v>
      </c>
      <c r="I258" s="148"/>
      <c r="J258" s="251">
        <v>9041</v>
      </c>
      <c r="K258" s="252"/>
    </row>
    <row r="259" spans="1:11" s="147" customFormat="1" ht="25.5" hidden="1">
      <c r="A259" s="302" t="s">
        <v>982</v>
      </c>
      <c r="B259" s="305"/>
      <c r="C259" s="148" t="s">
        <v>983</v>
      </c>
      <c r="D259" s="148" t="s">
        <v>1468</v>
      </c>
      <c r="E259" s="148" t="s">
        <v>1469</v>
      </c>
      <c r="F259" s="148" t="s">
        <v>1469</v>
      </c>
      <c r="G259" s="149" t="s">
        <v>1646</v>
      </c>
      <c r="H259" s="149" t="s">
        <v>1646</v>
      </c>
      <c r="I259" s="149"/>
      <c r="J259" s="148" t="s">
        <v>1470</v>
      </c>
      <c r="K259" s="152"/>
    </row>
    <row r="260" spans="1:11" s="147" customFormat="1" hidden="1">
      <c r="A260" s="302" t="s">
        <v>1476</v>
      </c>
      <c r="B260" s="306"/>
      <c r="C260" s="306"/>
      <c r="D260" s="306"/>
      <c r="E260" s="306"/>
      <c r="F260" s="306"/>
      <c r="G260" s="306"/>
      <c r="H260" s="306"/>
      <c r="I260" s="306"/>
      <c r="J260" s="305"/>
      <c r="K260" s="152"/>
    </row>
    <row r="261" spans="1:11" s="147" customFormat="1" ht="25.5" hidden="1">
      <c r="A261" s="149" t="s">
        <v>40</v>
      </c>
      <c r="B261" s="155">
        <v>9225</v>
      </c>
      <c r="C261" s="149" t="s">
        <v>1601</v>
      </c>
      <c r="D261" s="149" t="s">
        <v>20</v>
      </c>
      <c r="E261" s="150">
        <v>1</v>
      </c>
      <c r="F261" s="150">
        <v>1</v>
      </c>
      <c r="G261" s="150">
        <f t="shared" ref="G261" si="85">H261*(1-$L$4)</f>
        <v>79.8</v>
      </c>
      <c r="H261" s="150">
        <v>105</v>
      </c>
      <c r="I261" s="150"/>
      <c r="J261" s="150">
        <f t="shared" ref="J261" si="86">ROUND(E261*G261,2)</f>
        <v>79.8</v>
      </c>
      <c r="K261" s="248"/>
    </row>
    <row r="262" spans="1:11" s="147" customFormat="1" hidden="1">
      <c r="A262" s="302" t="s">
        <v>1471</v>
      </c>
      <c r="B262" s="306"/>
      <c r="C262" s="306"/>
      <c r="D262" s="306"/>
      <c r="E262" s="306"/>
      <c r="F262" s="306"/>
      <c r="G262" s="306"/>
      <c r="H262" s="306"/>
      <c r="I262" s="306"/>
      <c r="J262" s="305"/>
      <c r="K262" s="152"/>
    </row>
    <row r="263" spans="1:11" s="147" customFormat="1" hidden="1">
      <c r="A263" s="149" t="s">
        <v>25</v>
      </c>
      <c r="B263" s="155">
        <v>88247</v>
      </c>
      <c r="C263" s="149" t="s">
        <v>337</v>
      </c>
      <c r="D263" s="149" t="s">
        <v>22</v>
      </c>
      <c r="E263" s="150">
        <f t="shared" ref="E263:E264" si="87">F263</f>
        <v>0.3</v>
      </c>
      <c r="F263" s="150">
        <v>0.3</v>
      </c>
      <c r="G263" s="150">
        <f t="shared" ref="G263:G264" si="88">H263*(1-$L$4)</f>
        <v>10.647600000000001</v>
      </c>
      <c r="H263" s="150">
        <v>14.01</v>
      </c>
      <c r="I263" s="150"/>
      <c r="J263" s="150">
        <f t="shared" ref="J263:J264" si="89">ROUND(E263*G263,2)</f>
        <v>3.19</v>
      </c>
      <c r="K263" s="248"/>
    </row>
    <row r="264" spans="1:11" s="147" customFormat="1" hidden="1">
      <c r="A264" s="149" t="s">
        <v>25</v>
      </c>
      <c r="B264" s="155">
        <v>88264</v>
      </c>
      <c r="C264" s="149" t="s">
        <v>56</v>
      </c>
      <c r="D264" s="149" t="s">
        <v>22</v>
      </c>
      <c r="E264" s="150">
        <f t="shared" si="87"/>
        <v>0.3</v>
      </c>
      <c r="F264" s="150">
        <v>0.3</v>
      </c>
      <c r="G264" s="150">
        <f t="shared" si="88"/>
        <v>13.634400000000001</v>
      </c>
      <c r="H264" s="150">
        <v>17.940000000000001</v>
      </c>
      <c r="I264" s="150"/>
      <c r="J264" s="150">
        <f t="shared" si="89"/>
        <v>4.09</v>
      </c>
      <c r="K264" s="248"/>
    </row>
    <row r="265" spans="1:11" s="147" customFormat="1" hidden="1">
      <c r="A265" s="302" t="s">
        <v>1470</v>
      </c>
      <c r="B265" s="306"/>
      <c r="C265" s="306"/>
      <c r="D265" s="306"/>
      <c r="E265" s="306"/>
      <c r="F265" s="306"/>
      <c r="G265" s="305"/>
      <c r="H265" s="151"/>
      <c r="I265" s="151"/>
      <c r="J265" s="249">
        <f>SUM(J261:J264)</f>
        <v>87.08</v>
      </c>
      <c r="K265" s="250"/>
    </row>
    <row r="266" spans="1:11" s="147" customFormat="1" hidden="1"/>
    <row r="267" spans="1:11" s="147" customFormat="1" hidden="1">
      <c r="A267" s="302" t="s">
        <v>1212</v>
      </c>
      <c r="B267" s="306"/>
      <c r="C267" s="306"/>
      <c r="D267" s="306"/>
      <c r="E267" s="305"/>
      <c r="F267" s="151"/>
      <c r="G267" s="148" t="s">
        <v>40</v>
      </c>
      <c r="H267" s="148" t="s">
        <v>40</v>
      </c>
      <c r="I267" s="148"/>
      <c r="J267" s="251">
        <v>681</v>
      </c>
      <c r="K267" s="252"/>
    </row>
    <row r="268" spans="1:11" s="147" customFormat="1" ht="25.5" hidden="1">
      <c r="A268" s="302" t="s">
        <v>982</v>
      </c>
      <c r="B268" s="305"/>
      <c r="C268" s="148" t="s">
        <v>983</v>
      </c>
      <c r="D268" s="148" t="s">
        <v>1468</v>
      </c>
      <c r="E268" s="148" t="s">
        <v>1469</v>
      </c>
      <c r="F268" s="148" t="s">
        <v>1469</v>
      </c>
      <c r="G268" s="149" t="s">
        <v>1646</v>
      </c>
      <c r="H268" s="149" t="s">
        <v>1646</v>
      </c>
      <c r="I268" s="149"/>
      <c r="J268" s="148" t="s">
        <v>1470</v>
      </c>
      <c r="K268" s="152"/>
    </row>
    <row r="269" spans="1:11" s="147" customFormat="1" hidden="1">
      <c r="A269" s="302" t="s">
        <v>1476</v>
      </c>
      <c r="B269" s="306"/>
      <c r="C269" s="306"/>
      <c r="D269" s="306"/>
      <c r="E269" s="306"/>
      <c r="F269" s="306"/>
      <c r="G269" s="306"/>
      <c r="H269" s="306"/>
      <c r="I269" s="306"/>
      <c r="J269" s="305"/>
      <c r="K269" s="152"/>
    </row>
    <row r="270" spans="1:11" s="147" customFormat="1" hidden="1">
      <c r="A270" s="313"/>
      <c r="B270" s="303"/>
      <c r="C270" s="303"/>
      <c r="D270" s="303"/>
      <c r="E270" s="303"/>
      <c r="F270" s="303"/>
      <c r="G270" s="303"/>
      <c r="H270" s="303"/>
      <c r="I270" s="303"/>
      <c r="J270" s="304"/>
      <c r="K270" s="255"/>
    </row>
    <row r="271" spans="1:11" s="147" customFormat="1" hidden="1">
      <c r="A271" s="149" t="s">
        <v>40</v>
      </c>
      <c r="B271" s="155">
        <v>664</v>
      </c>
      <c r="C271" s="149" t="s">
        <v>1578</v>
      </c>
      <c r="D271" s="149" t="s">
        <v>202</v>
      </c>
      <c r="E271" s="254">
        <v>1</v>
      </c>
      <c r="F271" s="254">
        <v>1</v>
      </c>
      <c r="G271" s="150">
        <f t="shared" ref="G271" si="90">H271*(1-$L$4)</f>
        <v>2.2800000000000002</v>
      </c>
      <c r="H271" s="150">
        <v>3</v>
      </c>
      <c r="I271" s="150"/>
      <c r="J271" s="150">
        <f t="shared" ref="J271" si="91">ROUND(E271*G271,2)</f>
        <v>2.2799999999999998</v>
      </c>
      <c r="K271" s="248"/>
    </row>
    <row r="272" spans="1:11" s="147" customFormat="1" hidden="1">
      <c r="A272" s="302" t="s">
        <v>1470</v>
      </c>
      <c r="B272" s="306"/>
      <c r="C272" s="306"/>
      <c r="D272" s="306"/>
      <c r="E272" s="306"/>
      <c r="F272" s="306"/>
      <c r="G272" s="305"/>
      <c r="H272" s="151"/>
      <c r="I272" s="151"/>
      <c r="J272" s="249">
        <f>SUM(J270:J271)</f>
        <v>2.2799999999999998</v>
      </c>
      <c r="K272" s="250"/>
    </row>
    <row r="273" spans="1:11" s="147" customFormat="1" hidden="1"/>
    <row r="274" spans="1:11" s="147" customFormat="1" hidden="1">
      <c r="A274" s="302" t="s">
        <v>1216</v>
      </c>
      <c r="B274" s="306"/>
      <c r="C274" s="306"/>
      <c r="D274" s="306"/>
      <c r="E274" s="305"/>
      <c r="F274" s="151"/>
      <c r="G274" s="148" t="s">
        <v>40</v>
      </c>
      <c r="H274" s="148" t="s">
        <v>40</v>
      </c>
      <c r="I274" s="148"/>
      <c r="J274" s="251">
        <v>539</v>
      </c>
      <c r="K274" s="252"/>
    </row>
    <row r="275" spans="1:11" s="147" customFormat="1" ht="25.5" hidden="1">
      <c r="A275" s="302" t="s">
        <v>982</v>
      </c>
      <c r="B275" s="305"/>
      <c r="C275" s="148" t="s">
        <v>983</v>
      </c>
      <c r="D275" s="148" t="s">
        <v>1468</v>
      </c>
      <c r="E275" s="148" t="s">
        <v>1469</v>
      </c>
      <c r="F275" s="148" t="s">
        <v>1469</v>
      </c>
      <c r="G275" s="148" t="s">
        <v>1499</v>
      </c>
      <c r="H275" s="148" t="s">
        <v>1499</v>
      </c>
      <c r="I275" s="148"/>
      <c r="J275" s="148" t="s">
        <v>1470</v>
      </c>
      <c r="K275" s="152"/>
    </row>
    <row r="276" spans="1:11" s="147" customFormat="1" hidden="1">
      <c r="A276" s="302" t="s">
        <v>1476</v>
      </c>
      <c r="B276" s="306"/>
      <c r="C276" s="306"/>
      <c r="D276" s="306"/>
      <c r="E276" s="306"/>
      <c r="F276" s="306"/>
      <c r="G276" s="306"/>
      <c r="H276" s="306"/>
      <c r="I276" s="306"/>
      <c r="J276" s="305"/>
      <c r="K276" s="152"/>
    </row>
    <row r="277" spans="1:11" s="147" customFormat="1" hidden="1">
      <c r="A277" s="149" t="s">
        <v>25</v>
      </c>
      <c r="B277" s="155">
        <v>39387</v>
      </c>
      <c r="C277" s="149" t="s">
        <v>1513</v>
      </c>
      <c r="D277" s="149" t="s">
        <v>1507</v>
      </c>
      <c r="E277" s="150">
        <v>2</v>
      </c>
      <c r="F277" s="150">
        <v>2</v>
      </c>
      <c r="G277" s="150">
        <f t="shared" ref="G277:G278" si="92">H277*(1-$L$4)</f>
        <v>14.569200000000002</v>
      </c>
      <c r="H277" s="150">
        <v>19.170000000000002</v>
      </c>
      <c r="I277" s="150"/>
      <c r="J277" s="150">
        <f t="shared" ref="J277:J278" si="93">ROUND(E277*G277,2)</f>
        <v>29.14</v>
      </c>
      <c r="K277" s="248"/>
    </row>
    <row r="278" spans="1:11" s="147" customFormat="1" ht="25.5" hidden="1">
      <c r="A278" s="149" t="s">
        <v>40</v>
      </c>
      <c r="B278" s="155">
        <v>1366</v>
      </c>
      <c r="C278" s="149" t="s">
        <v>1600</v>
      </c>
      <c r="D278" s="149" t="s">
        <v>1507</v>
      </c>
      <c r="E278" s="150">
        <v>1</v>
      </c>
      <c r="F278" s="150">
        <v>1</v>
      </c>
      <c r="G278" s="150">
        <f t="shared" si="92"/>
        <v>114.6384</v>
      </c>
      <c r="H278" s="150">
        <v>150.84</v>
      </c>
      <c r="I278" s="150"/>
      <c r="J278" s="150">
        <f t="shared" si="93"/>
        <v>114.64</v>
      </c>
      <c r="K278" s="248"/>
    </row>
    <row r="279" spans="1:11" s="147" customFormat="1" hidden="1">
      <c r="A279" s="302" t="s">
        <v>1471</v>
      </c>
      <c r="B279" s="306"/>
      <c r="C279" s="306"/>
      <c r="D279" s="306"/>
      <c r="E279" s="306"/>
      <c r="F279" s="306"/>
      <c r="G279" s="306"/>
      <c r="H279" s="306"/>
      <c r="I279" s="306"/>
      <c r="J279" s="305"/>
      <c r="K279" s="152"/>
    </row>
    <row r="280" spans="1:11" s="147" customFormat="1" hidden="1">
      <c r="A280" s="149" t="s">
        <v>25</v>
      </c>
      <c r="B280" s="155">
        <v>88247</v>
      </c>
      <c r="C280" s="149" t="s">
        <v>337</v>
      </c>
      <c r="D280" s="149" t="s">
        <v>22</v>
      </c>
      <c r="E280" s="150">
        <f t="shared" ref="E280:E281" si="94">F280</f>
        <v>1</v>
      </c>
      <c r="F280" s="150">
        <v>1</v>
      </c>
      <c r="G280" s="150">
        <f t="shared" ref="G280:G281" si="95">H280*(1-$L$4)</f>
        <v>10.647600000000001</v>
      </c>
      <c r="H280" s="150">
        <v>14.01</v>
      </c>
      <c r="I280" s="150"/>
      <c r="J280" s="150">
        <f t="shared" ref="J280:J281" si="96">ROUND(E280*G280,2)</f>
        <v>10.65</v>
      </c>
      <c r="K280" s="248"/>
    </row>
    <row r="281" spans="1:11" s="147" customFormat="1" hidden="1">
      <c r="A281" s="149" t="s">
        <v>25</v>
      </c>
      <c r="B281" s="155">
        <v>88264</v>
      </c>
      <c r="C281" s="149" t="s">
        <v>56</v>
      </c>
      <c r="D281" s="149" t="s">
        <v>22</v>
      </c>
      <c r="E281" s="150">
        <f t="shared" si="94"/>
        <v>1</v>
      </c>
      <c r="F281" s="150">
        <v>1</v>
      </c>
      <c r="G281" s="150">
        <f t="shared" si="95"/>
        <v>13.634400000000001</v>
      </c>
      <c r="H281" s="150">
        <v>17.940000000000001</v>
      </c>
      <c r="I281" s="150"/>
      <c r="J281" s="150">
        <f t="shared" si="96"/>
        <v>13.63</v>
      </c>
      <c r="K281" s="248"/>
    </row>
    <row r="282" spans="1:11" s="147" customFormat="1" hidden="1">
      <c r="A282" s="302" t="s">
        <v>1470</v>
      </c>
      <c r="B282" s="306"/>
      <c r="C282" s="306"/>
      <c r="D282" s="306"/>
      <c r="E282" s="306"/>
      <c r="F282" s="306"/>
      <c r="G282" s="305"/>
      <c r="H282" s="151"/>
      <c r="I282" s="151"/>
      <c r="J282" s="249">
        <f>SUM(J276:J281)</f>
        <v>168.06</v>
      </c>
      <c r="K282" s="250"/>
    </row>
    <row r="283" spans="1:11" s="147" customFormat="1" hidden="1"/>
    <row r="284" spans="1:11" s="147" customFormat="1" hidden="1">
      <c r="A284" s="302" t="s">
        <v>512</v>
      </c>
      <c r="B284" s="306"/>
      <c r="C284" s="306"/>
      <c r="D284" s="306"/>
      <c r="E284" s="305"/>
      <c r="F284" s="151"/>
      <c r="G284" s="148" t="s">
        <v>1051</v>
      </c>
      <c r="H284" s="148" t="s">
        <v>1051</v>
      </c>
      <c r="I284" s="148"/>
      <c r="J284" s="251">
        <v>38770</v>
      </c>
      <c r="K284" s="252"/>
    </row>
    <row r="285" spans="1:11" s="147" customFormat="1" ht="25.5" hidden="1">
      <c r="A285" s="302" t="s">
        <v>982</v>
      </c>
      <c r="B285" s="305"/>
      <c r="C285" s="148" t="s">
        <v>983</v>
      </c>
      <c r="D285" s="148" t="s">
        <v>1468</v>
      </c>
      <c r="E285" s="148" t="s">
        <v>1469</v>
      </c>
      <c r="F285" s="148" t="s">
        <v>1469</v>
      </c>
      <c r="G285" s="149" t="s">
        <v>1646</v>
      </c>
      <c r="H285" s="149" t="s">
        <v>1646</v>
      </c>
      <c r="I285" s="149"/>
      <c r="J285" s="148" t="s">
        <v>1470</v>
      </c>
      <c r="K285" s="152"/>
    </row>
    <row r="286" spans="1:11" s="147" customFormat="1" hidden="1">
      <c r="A286" s="302" t="s">
        <v>1476</v>
      </c>
      <c r="B286" s="306"/>
      <c r="C286" s="306"/>
      <c r="D286" s="306"/>
      <c r="E286" s="306"/>
      <c r="F286" s="306"/>
      <c r="G286" s="306"/>
      <c r="H286" s="306"/>
      <c r="I286" s="306"/>
      <c r="J286" s="305"/>
      <c r="K286" s="152"/>
    </row>
    <row r="287" spans="1:11" s="147" customFormat="1" ht="25.5" hidden="1">
      <c r="A287" s="149" t="s">
        <v>25</v>
      </c>
      <c r="B287" s="155">
        <v>38194</v>
      </c>
      <c r="C287" s="149" t="s">
        <v>1602</v>
      </c>
      <c r="D287" s="149" t="s">
        <v>1507</v>
      </c>
      <c r="E287" s="150">
        <v>1</v>
      </c>
      <c r="F287" s="150">
        <v>1</v>
      </c>
      <c r="G287" s="150">
        <f t="shared" ref="G287:G289" si="97">H287*(1-$L$4)</f>
        <v>7.6</v>
      </c>
      <c r="H287" s="150">
        <v>10</v>
      </c>
      <c r="I287" s="150"/>
      <c r="J287" s="150">
        <f t="shared" ref="J287:J289" si="98">ROUND(E287*G287,2)</f>
        <v>7.6</v>
      </c>
      <c r="K287" s="248"/>
    </row>
    <row r="288" spans="1:11" s="147" customFormat="1" hidden="1">
      <c r="A288" s="149" t="s">
        <v>25</v>
      </c>
      <c r="B288" s="155">
        <v>12296</v>
      </c>
      <c r="C288" s="149" t="s">
        <v>513</v>
      </c>
      <c r="D288" s="149" t="s">
        <v>1507</v>
      </c>
      <c r="E288" s="150">
        <v>1</v>
      </c>
      <c r="F288" s="150">
        <v>1</v>
      </c>
      <c r="G288" s="150">
        <f t="shared" si="97"/>
        <v>2.5916000000000001</v>
      </c>
      <c r="H288" s="150">
        <v>3.41</v>
      </c>
      <c r="I288" s="150"/>
      <c r="J288" s="150">
        <f t="shared" si="98"/>
        <v>2.59</v>
      </c>
      <c r="K288" s="248"/>
    </row>
    <row r="289" spans="1:14" s="147" customFormat="1" ht="38.25" hidden="1">
      <c r="A289" s="149" t="s">
        <v>25</v>
      </c>
      <c r="B289" s="155">
        <v>38770</v>
      </c>
      <c r="C289" s="149" t="s">
        <v>1603</v>
      </c>
      <c r="D289" s="149" t="s">
        <v>1507</v>
      </c>
      <c r="E289" s="150">
        <v>1</v>
      </c>
      <c r="F289" s="150">
        <v>1</v>
      </c>
      <c r="G289" s="150">
        <f t="shared" si="97"/>
        <v>36.8904</v>
      </c>
      <c r="H289" s="150">
        <v>48.54</v>
      </c>
      <c r="I289" s="150"/>
      <c r="J289" s="150">
        <f t="shared" si="98"/>
        <v>36.89</v>
      </c>
      <c r="K289" s="248"/>
    </row>
    <row r="290" spans="1:14" s="147" customFormat="1" hidden="1">
      <c r="A290" s="302" t="s">
        <v>1471</v>
      </c>
      <c r="B290" s="306"/>
      <c r="C290" s="306"/>
      <c r="D290" s="306"/>
      <c r="E290" s="306"/>
      <c r="F290" s="306"/>
      <c r="G290" s="306"/>
      <c r="H290" s="306"/>
      <c r="I290" s="306"/>
      <c r="J290" s="305"/>
      <c r="K290" s="152"/>
    </row>
    <row r="291" spans="1:14" s="147" customFormat="1" hidden="1">
      <c r="A291" s="149" t="s">
        <v>25</v>
      </c>
      <c r="B291" s="155">
        <v>88247</v>
      </c>
      <c r="C291" s="149" t="s">
        <v>337</v>
      </c>
      <c r="D291" s="149" t="s">
        <v>22</v>
      </c>
      <c r="E291" s="150">
        <f t="shared" ref="E291:E292" si="99">F291</f>
        <v>0.50049999999999994</v>
      </c>
      <c r="F291" s="150">
        <v>0.50049999999999994</v>
      </c>
      <c r="G291" s="150">
        <f t="shared" ref="G291:G292" si="100">H291*(1-$L$4)</f>
        <v>10.647600000000001</v>
      </c>
      <c r="H291" s="150">
        <v>14.01</v>
      </c>
      <c r="I291" s="150"/>
      <c r="J291" s="150">
        <f t="shared" ref="J291:J292" si="101">ROUND(E291*G291,2)</f>
        <v>5.33</v>
      </c>
      <c r="K291" s="248"/>
    </row>
    <row r="292" spans="1:14" s="147" customFormat="1" hidden="1">
      <c r="A292" s="149" t="s">
        <v>25</v>
      </c>
      <c r="B292" s="155">
        <v>88264</v>
      </c>
      <c r="C292" s="149" t="s">
        <v>56</v>
      </c>
      <c r="D292" s="149" t="s">
        <v>22</v>
      </c>
      <c r="E292" s="150">
        <f t="shared" si="99"/>
        <v>0.5</v>
      </c>
      <c r="F292" s="150">
        <v>0.5</v>
      </c>
      <c r="G292" s="150">
        <f t="shared" si="100"/>
        <v>13.634400000000001</v>
      </c>
      <c r="H292" s="150">
        <v>17.940000000000001</v>
      </c>
      <c r="I292" s="150"/>
      <c r="J292" s="150">
        <f t="shared" si="101"/>
        <v>6.82</v>
      </c>
      <c r="K292" s="248"/>
    </row>
    <row r="293" spans="1:14" s="147" customFormat="1" hidden="1">
      <c r="A293" s="302" t="s">
        <v>1470</v>
      </c>
      <c r="B293" s="306"/>
      <c r="C293" s="306"/>
      <c r="D293" s="306"/>
      <c r="E293" s="306"/>
      <c r="F293" s="306"/>
      <c r="G293" s="305"/>
      <c r="H293" s="151"/>
      <c r="I293" s="151"/>
      <c r="J293" s="249">
        <f>SUM(J287:J292)</f>
        <v>59.23</v>
      </c>
      <c r="K293" s="250"/>
    </row>
    <row r="294" spans="1:14" s="147" customFormat="1"/>
    <row r="295" spans="1:14" s="147" customFormat="1">
      <c r="A295" s="313" t="s">
        <v>1652</v>
      </c>
      <c r="B295" s="303"/>
      <c r="C295" s="303"/>
      <c r="D295" s="303"/>
      <c r="E295" s="304"/>
      <c r="F295" s="244"/>
      <c r="G295" s="148" t="s">
        <v>1051</v>
      </c>
      <c r="H295" s="148" t="s">
        <v>1051</v>
      </c>
      <c r="I295" s="148"/>
      <c r="J295" s="148" t="s">
        <v>1231</v>
      </c>
      <c r="K295" s="152"/>
    </row>
    <row r="296" spans="1:14" s="147" customFormat="1" ht="25.5">
      <c r="A296" s="302" t="s">
        <v>982</v>
      </c>
      <c r="B296" s="305"/>
      <c r="C296" s="148" t="s">
        <v>983</v>
      </c>
      <c r="D296" s="148" t="s">
        <v>1468</v>
      </c>
      <c r="E296" s="148" t="s">
        <v>1469</v>
      </c>
      <c r="F296" s="148" t="s">
        <v>1469</v>
      </c>
      <c r="G296" s="149" t="s">
        <v>1646</v>
      </c>
      <c r="H296" s="149" t="s">
        <v>1646</v>
      </c>
      <c r="I296" s="148" t="s">
        <v>1808</v>
      </c>
      <c r="J296" s="148" t="s">
        <v>1470</v>
      </c>
      <c r="K296" s="152"/>
    </row>
    <row r="297" spans="1:14" s="147" customFormat="1">
      <c r="A297" s="302" t="s">
        <v>1476</v>
      </c>
      <c r="B297" s="306"/>
      <c r="C297" s="306"/>
      <c r="D297" s="306"/>
      <c r="E297" s="306"/>
      <c r="F297" s="306"/>
      <c r="G297" s="306"/>
      <c r="H297" s="306"/>
      <c r="I297" s="306"/>
      <c r="J297" s="305"/>
      <c r="K297" s="152"/>
    </row>
    <row r="298" spans="1:14" s="147" customFormat="1" ht="38.25">
      <c r="A298" s="149" t="s">
        <v>1530</v>
      </c>
      <c r="B298" s="149" t="s">
        <v>1472</v>
      </c>
      <c r="C298" s="247" t="s">
        <v>1609</v>
      </c>
      <c r="D298" s="149" t="s">
        <v>1468</v>
      </c>
      <c r="E298" s="150">
        <v>1</v>
      </c>
      <c r="F298" s="150">
        <v>1</v>
      </c>
      <c r="G298" s="256">
        <f t="shared" ref="G298" si="102">H298*(1-$L$4)</f>
        <v>72210.685599999997</v>
      </c>
      <c r="H298" s="153">
        <v>95014.06</v>
      </c>
      <c r="I298" s="153">
        <f>ROUND(AVERAGE(K298:N298),2)</f>
        <v>120535.94</v>
      </c>
      <c r="J298" s="256">
        <f t="shared" ref="J298" si="103">ROUND(E298*G298,2)</f>
        <v>72210.69</v>
      </c>
      <c r="K298" s="248">
        <f>127149.45</f>
        <v>127149.45</v>
      </c>
      <c r="L298" s="248">
        <f>123344.3</f>
        <v>123344.3</v>
      </c>
      <c r="M298" s="257">
        <f>118600</f>
        <v>118600</v>
      </c>
      <c r="N298" s="257">
        <f>3800*29.75</f>
        <v>113050</v>
      </c>
    </row>
    <row r="299" spans="1:14" s="147" customFormat="1">
      <c r="A299" s="302" t="s">
        <v>1470</v>
      </c>
      <c r="B299" s="306"/>
      <c r="C299" s="306"/>
      <c r="D299" s="306"/>
      <c r="E299" s="306"/>
      <c r="F299" s="306"/>
      <c r="G299" s="305"/>
      <c r="H299" s="151"/>
      <c r="I299" s="258">
        <f>I298</f>
        <v>120535.94</v>
      </c>
      <c r="J299" s="249">
        <f>SUM(J298)</f>
        <v>72210.69</v>
      </c>
      <c r="K299" s="250"/>
    </row>
    <row r="300" spans="1:14" s="147" customFormat="1"/>
    <row r="301" spans="1:14" s="147" customFormat="1" hidden="1">
      <c r="A301" s="302" t="s">
        <v>1236</v>
      </c>
      <c r="B301" s="306"/>
      <c r="C301" s="306"/>
      <c r="D301" s="306"/>
      <c r="E301" s="305"/>
      <c r="F301" s="151"/>
      <c r="G301" s="148" t="s">
        <v>40</v>
      </c>
      <c r="H301" s="148" t="s">
        <v>40</v>
      </c>
      <c r="I301" s="148"/>
      <c r="J301" s="251">
        <v>11381</v>
      </c>
      <c r="K301" s="252"/>
    </row>
    <row r="302" spans="1:14" s="147" customFormat="1" ht="25.5" hidden="1">
      <c r="A302" s="302" t="s">
        <v>982</v>
      </c>
      <c r="B302" s="305"/>
      <c r="C302" s="148" t="s">
        <v>983</v>
      </c>
      <c r="D302" s="148" t="s">
        <v>1468</v>
      </c>
      <c r="E302" s="148" t="s">
        <v>1469</v>
      </c>
      <c r="F302" s="148" t="s">
        <v>1469</v>
      </c>
      <c r="G302" s="149" t="s">
        <v>1646</v>
      </c>
      <c r="H302" s="149" t="s">
        <v>1646</v>
      </c>
      <c r="I302" s="149"/>
      <c r="J302" s="148" t="s">
        <v>1470</v>
      </c>
      <c r="K302" s="152"/>
    </row>
    <row r="303" spans="1:14" s="147" customFormat="1" hidden="1">
      <c r="A303" s="302" t="s">
        <v>1476</v>
      </c>
      <c r="B303" s="306"/>
      <c r="C303" s="306"/>
      <c r="D303" s="306"/>
      <c r="E303" s="306"/>
      <c r="F303" s="306"/>
      <c r="G303" s="306"/>
      <c r="H303" s="306"/>
      <c r="I303" s="306"/>
      <c r="J303" s="305"/>
      <c r="K303" s="152"/>
    </row>
    <row r="304" spans="1:14" s="147" customFormat="1" hidden="1">
      <c r="A304" s="149" t="s">
        <v>40</v>
      </c>
      <c r="B304" s="155">
        <v>12237</v>
      </c>
      <c r="C304" s="149" t="s">
        <v>550</v>
      </c>
      <c r="D304" s="149" t="s">
        <v>202</v>
      </c>
      <c r="E304" s="254">
        <v>1</v>
      </c>
      <c r="F304" s="254">
        <v>1</v>
      </c>
      <c r="G304" s="150">
        <f t="shared" ref="G304" si="104">H304*(1-$L$4)</f>
        <v>938.99519999999995</v>
      </c>
      <c r="H304" s="153">
        <v>1235.52</v>
      </c>
      <c r="I304" s="153"/>
      <c r="J304" s="150">
        <f t="shared" ref="J304" si="105">ROUND(E304*G304,2)</f>
        <v>939</v>
      </c>
      <c r="K304" s="248"/>
    </row>
    <row r="305" spans="1:11" s="147" customFormat="1" hidden="1">
      <c r="A305" s="302" t="s">
        <v>1471</v>
      </c>
      <c r="B305" s="306"/>
      <c r="C305" s="306"/>
      <c r="D305" s="306"/>
      <c r="E305" s="306"/>
      <c r="F305" s="306"/>
      <c r="G305" s="306"/>
      <c r="H305" s="306"/>
      <c r="I305" s="306"/>
      <c r="J305" s="305"/>
      <c r="K305" s="152"/>
    </row>
    <row r="306" spans="1:11" s="147" customFormat="1" hidden="1">
      <c r="A306" s="149" t="s">
        <v>25</v>
      </c>
      <c r="B306" s="155">
        <v>88316</v>
      </c>
      <c r="C306" s="149" t="s">
        <v>34</v>
      </c>
      <c r="D306" s="149" t="s">
        <v>22</v>
      </c>
      <c r="E306" s="150">
        <f>F306</f>
        <v>26</v>
      </c>
      <c r="F306" s="150">
        <v>26</v>
      </c>
      <c r="G306" s="150">
        <f t="shared" ref="G306:G307" si="106">H306*(1-$L$4)</f>
        <v>10.5488</v>
      </c>
      <c r="H306" s="150">
        <v>13.88</v>
      </c>
      <c r="I306" s="150"/>
      <c r="J306" s="150">
        <f t="shared" ref="J306:J307" si="107">ROUND(E306*G306,2)</f>
        <v>274.27</v>
      </c>
      <c r="K306" s="248"/>
    </row>
    <row r="307" spans="1:11" s="147" customFormat="1" hidden="1">
      <c r="A307" s="149" t="s">
        <v>25</v>
      </c>
      <c r="B307" s="155">
        <v>88264</v>
      </c>
      <c r="C307" s="149" t="s">
        <v>56</v>
      </c>
      <c r="D307" s="149" t="s">
        <v>22</v>
      </c>
      <c r="E307" s="150">
        <f>F307</f>
        <v>26</v>
      </c>
      <c r="F307" s="150">
        <v>26</v>
      </c>
      <c r="G307" s="150">
        <f t="shared" si="106"/>
        <v>13.634400000000001</v>
      </c>
      <c r="H307" s="150">
        <v>17.940000000000001</v>
      </c>
      <c r="I307" s="150"/>
      <c r="J307" s="150">
        <f t="shared" si="107"/>
        <v>354.49</v>
      </c>
      <c r="K307" s="248"/>
    </row>
    <row r="308" spans="1:11" s="147" customFormat="1" hidden="1">
      <c r="A308" s="149"/>
      <c r="B308" s="149"/>
      <c r="C308" s="149"/>
      <c r="D308" s="149"/>
      <c r="E308" s="149"/>
      <c r="F308" s="149"/>
      <c r="G308" s="149"/>
      <c r="H308" s="149"/>
      <c r="I308" s="149"/>
      <c r="J308" s="149"/>
      <c r="K308" s="255"/>
    </row>
    <row r="309" spans="1:11" s="147" customFormat="1" hidden="1">
      <c r="A309" s="302" t="s">
        <v>1470</v>
      </c>
      <c r="B309" s="306"/>
      <c r="C309" s="306"/>
      <c r="D309" s="306"/>
      <c r="E309" s="306"/>
      <c r="F309" s="306"/>
      <c r="G309" s="305"/>
      <c r="H309" s="151"/>
      <c r="I309" s="151"/>
      <c r="J309" s="249">
        <f>SUM(J304:J308)</f>
        <v>1567.76</v>
      </c>
      <c r="K309" s="250"/>
    </row>
    <row r="310" spans="1:11" s="147" customFormat="1" hidden="1"/>
    <row r="311" spans="1:11" s="147" customFormat="1" hidden="1">
      <c r="A311" s="302" t="s">
        <v>551</v>
      </c>
      <c r="B311" s="306"/>
      <c r="C311" s="306"/>
      <c r="D311" s="306"/>
      <c r="E311" s="305"/>
      <c r="F311" s="151"/>
      <c r="G311" s="148" t="s">
        <v>1051</v>
      </c>
      <c r="H311" s="148" t="s">
        <v>1051</v>
      </c>
      <c r="I311" s="148"/>
      <c r="J311" s="251">
        <v>39586</v>
      </c>
      <c r="K311" s="252"/>
    </row>
    <row r="312" spans="1:11" s="147" customFormat="1" ht="25.5" hidden="1">
      <c r="A312" s="302" t="s">
        <v>982</v>
      </c>
      <c r="B312" s="305"/>
      <c r="C312" s="148" t="s">
        <v>983</v>
      </c>
      <c r="D312" s="148" t="s">
        <v>1468</v>
      </c>
      <c r="E312" s="148" t="s">
        <v>1469</v>
      </c>
      <c r="F312" s="148" t="s">
        <v>1469</v>
      </c>
      <c r="G312" s="148" t="s">
        <v>1499</v>
      </c>
      <c r="H312" s="148" t="s">
        <v>1499</v>
      </c>
      <c r="I312" s="148"/>
      <c r="J312" s="148" t="s">
        <v>1470</v>
      </c>
      <c r="K312" s="152"/>
    </row>
    <row r="313" spans="1:11" s="147" customFormat="1" hidden="1">
      <c r="A313" s="302" t="s">
        <v>1471</v>
      </c>
      <c r="B313" s="306"/>
      <c r="C313" s="306"/>
      <c r="D313" s="306"/>
      <c r="E313" s="306"/>
      <c r="F313" s="306"/>
      <c r="G313" s="306"/>
      <c r="H313" s="306"/>
      <c r="I313" s="306"/>
      <c r="J313" s="305"/>
      <c r="K313" s="152"/>
    </row>
    <row r="314" spans="1:11" s="147" customFormat="1" hidden="1">
      <c r="A314" s="149" t="s">
        <v>25</v>
      </c>
      <c r="B314" s="155">
        <v>88247</v>
      </c>
      <c r="C314" s="149" t="s">
        <v>337</v>
      </c>
      <c r="D314" s="149" t="s">
        <v>22</v>
      </c>
      <c r="E314" s="150">
        <f t="shared" ref="E314:E316" si="108">F314</f>
        <v>40</v>
      </c>
      <c r="F314" s="150">
        <v>40</v>
      </c>
      <c r="G314" s="150">
        <f t="shared" ref="G314:G316" si="109">H314*(1-$L$4)</f>
        <v>10.647600000000001</v>
      </c>
      <c r="H314" s="150">
        <v>14.01</v>
      </c>
      <c r="I314" s="150"/>
      <c r="J314" s="150">
        <f t="shared" ref="J314:J316" si="110">ROUND(E314*G314,2)</f>
        <v>425.9</v>
      </c>
      <c r="K314" s="248"/>
    </row>
    <row r="315" spans="1:11" s="147" customFormat="1" hidden="1">
      <c r="A315" s="149" t="s">
        <v>25</v>
      </c>
      <c r="B315" s="155">
        <v>88264</v>
      </c>
      <c r="C315" s="149" t="s">
        <v>56</v>
      </c>
      <c r="D315" s="149" t="s">
        <v>22</v>
      </c>
      <c r="E315" s="150">
        <f t="shared" si="108"/>
        <v>40</v>
      </c>
      <c r="F315" s="150">
        <v>40</v>
      </c>
      <c r="G315" s="150">
        <f t="shared" si="109"/>
        <v>13.634400000000001</v>
      </c>
      <c r="H315" s="150">
        <v>17.940000000000001</v>
      </c>
      <c r="I315" s="150"/>
      <c r="J315" s="150">
        <f t="shared" si="110"/>
        <v>545.38</v>
      </c>
      <c r="K315" s="248"/>
    </row>
    <row r="316" spans="1:11" s="147" customFormat="1" hidden="1">
      <c r="A316" s="149" t="s">
        <v>25</v>
      </c>
      <c r="B316" s="155">
        <v>88266</v>
      </c>
      <c r="C316" s="149" t="s">
        <v>552</v>
      </c>
      <c r="D316" s="149" t="s">
        <v>22</v>
      </c>
      <c r="E316" s="150">
        <f t="shared" si="108"/>
        <v>40</v>
      </c>
      <c r="F316" s="150">
        <v>40</v>
      </c>
      <c r="G316" s="150">
        <f t="shared" si="109"/>
        <v>22.959600000000002</v>
      </c>
      <c r="H316" s="150">
        <v>30.21</v>
      </c>
      <c r="I316" s="150"/>
      <c r="J316" s="150">
        <f t="shared" si="110"/>
        <v>918.38</v>
      </c>
      <c r="K316" s="248"/>
    </row>
    <row r="317" spans="1:11" s="147" customFormat="1" ht="13.15" hidden="1" customHeight="1">
      <c r="A317" s="302" t="s">
        <v>1470</v>
      </c>
      <c r="B317" s="306"/>
      <c r="C317" s="306"/>
      <c r="D317" s="306"/>
      <c r="E317" s="306"/>
      <c r="F317" s="306"/>
      <c r="G317" s="305"/>
      <c r="H317" s="151"/>
      <c r="I317" s="151"/>
      <c r="J317" s="249">
        <f>SUM(J314:J316)</f>
        <v>1889.6599999999999</v>
      </c>
      <c r="K317" s="250"/>
    </row>
    <row r="318" spans="1:11" s="147" customFormat="1" hidden="1"/>
    <row r="319" spans="1:11" s="147" customFormat="1" hidden="1">
      <c r="A319" s="302" t="s">
        <v>1489</v>
      </c>
      <c r="B319" s="306"/>
      <c r="C319" s="306"/>
      <c r="D319" s="306"/>
      <c r="E319" s="305"/>
      <c r="F319" s="151"/>
      <c r="G319" s="148" t="s">
        <v>40</v>
      </c>
      <c r="H319" s="148" t="s">
        <v>40</v>
      </c>
      <c r="I319" s="148"/>
      <c r="J319" s="251">
        <v>11420</v>
      </c>
      <c r="K319" s="252"/>
    </row>
    <row r="320" spans="1:11" s="147" customFormat="1" ht="25.5" hidden="1">
      <c r="A320" s="302" t="s">
        <v>982</v>
      </c>
      <c r="B320" s="305"/>
      <c r="C320" s="148" t="s">
        <v>983</v>
      </c>
      <c r="D320" s="148" t="s">
        <v>1468</v>
      </c>
      <c r="E320" s="148" t="s">
        <v>1469</v>
      </c>
      <c r="F320" s="148" t="s">
        <v>1469</v>
      </c>
      <c r="G320" s="149" t="s">
        <v>1646</v>
      </c>
      <c r="H320" s="149" t="s">
        <v>1646</v>
      </c>
      <c r="I320" s="149"/>
      <c r="J320" s="148" t="s">
        <v>1470</v>
      </c>
      <c r="K320" s="152"/>
    </row>
    <row r="321" spans="1:11" s="147" customFormat="1" hidden="1">
      <c r="A321" s="302" t="s">
        <v>1476</v>
      </c>
      <c r="B321" s="306"/>
      <c r="C321" s="306"/>
      <c r="D321" s="306"/>
      <c r="E321" s="306"/>
      <c r="F321" s="306"/>
      <c r="G321" s="306"/>
      <c r="H321" s="306"/>
      <c r="I321" s="306"/>
      <c r="J321" s="305"/>
      <c r="K321" s="152"/>
    </row>
    <row r="322" spans="1:11" s="147" customFormat="1" hidden="1">
      <c r="A322" s="149" t="s">
        <v>40</v>
      </c>
      <c r="B322" s="155">
        <v>11980</v>
      </c>
      <c r="C322" s="149" t="s">
        <v>564</v>
      </c>
      <c r="D322" s="149" t="s">
        <v>202</v>
      </c>
      <c r="E322" s="150">
        <v>1</v>
      </c>
      <c r="F322" s="150">
        <v>1</v>
      </c>
      <c r="G322" s="150">
        <f t="shared" ref="G322" si="111">H322*(1-$L$4)</f>
        <v>5.5859999999999994</v>
      </c>
      <c r="H322" s="150">
        <v>7.35</v>
      </c>
      <c r="I322" s="150"/>
      <c r="J322" s="150">
        <f t="shared" ref="J322" si="112">ROUND(E322*G322,2)</f>
        <v>5.59</v>
      </c>
      <c r="K322" s="248"/>
    </row>
    <row r="323" spans="1:11" s="147" customFormat="1" hidden="1">
      <c r="A323" s="302" t="s">
        <v>1471</v>
      </c>
      <c r="B323" s="306"/>
      <c r="C323" s="306"/>
      <c r="D323" s="306"/>
      <c r="E323" s="306"/>
      <c r="F323" s="306"/>
      <c r="G323" s="306"/>
      <c r="H323" s="306"/>
      <c r="I323" s="306"/>
      <c r="J323" s="305"/>
      <c r="K323" s="152"/>
    </row>
    <row r="324" spans="1:11" s="147" customFormat="1" hidden="1">
      <c r="A324" s="149" t="s">
        <v>25</v>
      </c>
      <c r="B324" s="155">
        <v>88316</v>
      </c>
      <c r="C324" s="149" t="s">
        <v>34</v>
      </c>
      <c r="D324" s="149" t="s">
        <v>22</v>
      </c>
      <c r="E324" s="150">
        <f t="shared" ref="E324:E325" si="113">F324</f>
        <v>0.2</v>
      </c>
      <c r="F324" s="150">
        <v>0.2</v>
      </c>
      <c r="G324" s="150">
        <f t="shared" ref="G324:G325" si="114">H324*(1-$L$4)</f>
        <v>10.5488</v>
      </c>
      <c r="H324" s="150">
        <v>13.88</v>
      </c>
      <c r="I324" s="150"/>
      <c r="J324" s="150">
        <f t="shared" ref="J324:J325" si="115">ROUND(E324*G324,2)</f>
        <v>2.11</v>
      </c>
      <c r="K324" s="248"/>
    </row>
    <row r="325" spans="1:11" s="147" customFormat="1" hidden="1">
      <c r="A325" s="149" t="s">
        <v>25</v>
      </c>
      <c r="B325" s="155">
        <v>88264</v>
      </c>
      <c r="C325" s="149" t="s">
        <v>56</v>
      </c>
      <c r="D325" s="149" t="s">
        <v>22</v>
      </c>
      <c r="E325" s="150">
        <f t="shared" si="113"/>
        <v>0.2</v>
      </c>
      <c r="F325" s="150">
        <v>0.2</v>
      </c>
      <c r="G325" s="150">
        <f t="shared" si="114"/>
        <v>13.634400000000001</v>
      </c>
      <c r="H325" s="150">
        <v>17.940000000000001</v>
      </c>
      <c r="I325" s="150"/>
      <c r="J325" s="150">
        <f t="shared" si="115"/>
        <v>2.73</v>
      </c>
      <c r="K325" s="248"/>
    </row>
    <row r="326" spans="1:11" s="147" customFormat="1" hidden="1">
      <c r="A326" s="302" t="s">
        <v>1470</v>
      </c>
      <c r="B326" s="306"/>
      <c r="C326" s="306"/>
      <c r="D326" s="306"/>
      <c r="E326" s="306"/>
      <c r="F326" s="306"/>
      <c r="G326" s="305"/>
      <c r="H326" s="151"/>
      <c r="I326" s="151"/>
      <c r="J326" s="249">
        <f>SUM(J322:J325)</f>
        <v>10.43</v>
      </c>
      <c r="K326" s="250"/>
    </row>
    <row r="327" spans="1:11" s="147" customFormat="1" hidden="1"/>
    <row r="328" spans="1:11" s="147" customFormat="1" hidden="1">
      <c r="A328" s="302" t="s">
        <v>1251</v>
      </c>
      <c r="B328" s="306"/>
      <c r="C328" s="306"/>
      <c r="D328" s="306"/>
      <c r="E328" s="305"/>
      <c r="F328" s="151"/>
      <c r="G328" s="148" t="s">
        <v>40</v>
      </c>
      <c r="H328" s="148" t="s">
        <v>40</v>
      </c>
      <c r="I328" s="148"/>
      <c r="J328" s="251">
        <v>11214</v>
      </c>
      <c r="K328" s="252"/>
    </row>
    <row r="329" spans="1:11" s="147" customFormat="1" ht="25.5" hidden="1">
      <c r="A329" s="302" t="s">
        <v>982</v>
      </c>
      <c r="B329" s="305"/>
      <c r="C329" s="148" t="s">
        <v>983</v>
      </c>
      <c r="D329" s="148" t="s">
        <v>1468</v>
      </c>
      <c r="E329" s="148" t="s">
        <v>1469</v>
      </c>
      <c r="F329" s="148" t="s">
        <v>1469</v>
      </c>
      <c r="G329" s="149" t="s">
        <v>1646</v>
      </c>
      <c r="H329" s="149" t="s">
        <v>1646</v>
      </c>
      <c r="I329" s="149"/>
      <c r="J329" s="148" t="s">
        <v>1470</v>
      </c>
      <c r="K329" s="152"/>
    </row>
    <row r="330" spans="1:11" s="147" customFormat="1" hidden="1">
      <c r="A330" s="302" t="s">
        <v>1476</v>
      </c>
      <c r="B330" s="306"/>
      <c r="C330" s="306"/>
      <c r="D330" s="306"/>
      <c r="E330" s="306"/>
      <c r="F330" s="306"/>
      <c r="G330" s="306"/>
      <c r="H330" s="306"/>
      <c r="I330" s="306"/>
      <c r="J330" s="305"/>
      <c r="K330" s="152"/>
    </row>
    <row r="331" spans="1:11" s="147" customFormat="1" hidden="1">
      <c r="A331" s="149" t="s">
        <v>40</v>
      </c>
      <c r="B331" s="155">
        <v>12099</v>
      </c>
      <c r="C331" s="149" t="s">
        <v>573</v>
      </c>
      <c r="D331" s="149" t="s">
        <v>202</v>
      </c>
      <c r="E331" s="150">
        <v>1</v>
      </c>
      <c r="F331" s="150">
        <v>1</v>
      </c>
      <c r="G331" s="150">
        <f t="shared" ref="G331:G332" si="116">H331*(1-$L$4)</f>
        <v>23.826000000000001</v>
      </c>
      <c r="H331" s="150">
        <v>31.35</v>
      </c>
      <c r="I331" s="150"/>
      <c r="J331" s="150">
        <f t="shared" ref="J331:J332" si="117">ROUND(E331*G331,2)</f>
        <v>23.83</v>
      </c>
      <c r="K331" s="248"/>
    </row>
    <row r="332" spans="1:11" s="147" customFormat="1" hidden="1">
      <c r="A332" s="149" t="s">
        <v>25</v>
      </c>
      <c r="B332" s="155">
        <v>1872</v>
      </c>
      <c r="C332" s="149" t="s">
        <v>1491</v>
      </c>
      <c r="D332" s="149" t="s">
        <v>202</v>
      </c>
      <c r="E332" s="150">
        <v>1</v>
      </c>
      <c r="F332" s="150">
        <v>1</v>
      </c>
      <c r="G332" s="150">
        <f t="shared" si="116"/>
        <v>1.6796</v>
      </c>
      <c r="H332" s="150">
        <v>2.21</v>
      </c>
      <c r="I332" s="150"/>
      <c r="J332" s="150">
        <f t="shared" si="117"/>
        <v>1.68</v>
      </c>
      <c r="K332" s="248"/>
    </row>
    <row r="333" spans="1:11" s="147" customFormat="1" hidden="1">
      <c r="A333" s="302" t="s">
        <v>1471</v>
      </c>
      <c r="B333" s="306"/>
      <c r="C333" s="306"/>
      <c r="D333" s="306"/>
      <c r="E333" s="306"/>
      <c r="F333" s="306"/>
      <c r="G333" s="306"/>
      <c r="H333" s="306"/>
      <c r="I333" s="306"/>
      <c r="J333" s="305"/>
      <c r="K333" s="152"/>
    </row>
    <row r="334" spans="1:11" s="147" customFormat="1" hidden="1">
      <c r="A334" s="149" t="s">
        <v>25</v>
      </c>
      <c r="B334" s="155">
        <v>88316</v>
      </c>
      <c r="C334" s="149" t="s">
        <v>34</v>
      </c>
      <c r="D334" s="149" t="s">
        <v>22</v>
      </c>
      <c r="E334" s="150">
        <f t="shared" ref="E334:E335" si="118">F334</f>
        <v>0.7</v>
      </c>
      <c r="F334" s="150">
        <v>0.7</v>
      </c>
      <c r="G334" s="150">
        <f t="shared" ref="G334:G335" si="119">H334*(1-$L$4)</f>
        <v>10.5488</v>
      </c>
      <c r="H334" s="150">
        <v>13.88</v>
      </c>
      <c r="I334" s="150"/>
      <c r="J334" s="150">
        <f t="shared" ref="J334:J335" si="120">ROUND(E334*G334,2)</f>
        <v>7.38</v>
      </c>
      <c r="K334" s="248"/>
    </row>
    <row r="335" spans="1:11" s="147" customFormat="1" hidden="1">
      <c r="A335" s="149" t="s">
        <v>25</v>
      </c>
      <c r="B335" s="155">
        <v>88264</v>
      </c>
      <c r="C335" s="149" t="s">
        <v>56</v>
      </c>
      <c r="D335" s="149" t="s">
        <v>22</v>
      </c>
      <c r="E335" s="150">
        <f t="shared" si="118"/>
        <v>0.70050000000000001</v>
      </c>
      <c r="F335" s="150">
        <v>0.70050000000000001</v>
      </c>
      <c r="G335" s="150">
        <f t="shared" si="119"/>
        <v>13.634400000000001</v>
      </c>
      <c r="H335" s="150">
        <v>17.940000000000001</v>
      </c>
      <c r="I335" s="150"/>
      <c r="J335" s="150">
        <f t="shared" si="120"/>
        <v>9.5500000000000007</v>
      </c>
      <c r="K335" s="248"/>
    </row>
    <row r="336" spans="1:11" s="147" customFormat="1" hidden="1">
      <c r="A336" s="302" t="s">
        <v>1470</v>
      </c>
      <c r="B336" s="306"/>
      <c r="C336" s="306"/>
      <c r="D336" s="306"/>
      <c r="E336" s="306"/>
      <c r="F336" s="306"/>
      <c r="G336" s="305"/>
      <c r="H336" s="151"/>
      <c r="I336" s="151"/>
      <c r="J336" s="249">
        <f>SUM(J331:J335)</f>
        <v>42.44</v>
      </c>
      <c r="K336" s="250"/>
    </row>
    <row r="337" spans="1:11" s="147" customFormat="1" hidden="1"/>
    <row r="338" spans="1:11" s="147" customFormat="1" hidden="1">
      <c r="A338" s="302" t="s">
        <v>1490</v>
      </c>
      <c r="B338" s="306"/>
      <c r="C338" s="306"/>
      <c r="D338" s="306"/>
      <c r="E338" s="305"/>
      <c r="F338" s="151"/>
      <c r="G338" s="148" t="s">
        <v>40</v>
      </c>
      <c r="H338" s="148" t="s">
        <v>40</v>
      </c>
      <c r="I338" s="148"/>
      <c r="J338" s="251">
        <v>11234</v>
      </c>
      <c r="K338" s="252"/>
    </row>
    <row r="339" spans="1:11" s="147" customFormat="1" ht="25.5" hidden="1">
      <c r="A339" s="302" t="s">
        <v>982</v>
      </c>
      <c r="B339" s="305"/>
      <c r="C339" s="148" t="s">
        <v>983</v>
      </c>
      <c r="D339" s="148" t="s">
        <v>1468</v>
      </c>
      <c r="E339" s="148" t="s">
        <v>1469</v>
      </c>
      <c r="F339" s="148" t="s">
        <v>1469</v>
      </c>
      <c r="G339" s="149" t="s">
        <v>1646</v>
      </c>
      <c r="H339" s="149" t="s">
        <v>1646</v>
      </c>
      <c r="I339" s="149"/>
      <c r="J339" s="148" t="s">
        <v>1470</v>
      </c>
      <c r="K339" s="152"/>
    </row>
    <row r="340" spans="1:11" s="147" customFormat="1" hidden="1">
      <c r="A340" s="302" t="s">
        <v>1476</v>
      </c>
      <c r="B340" s="306"/>
      <c r="C340" s="306"/>
      <c r="D340" s="306"/>
      <c r="E340" s="306"/>
      <c r="F340" s="306"/>
      <c r="G340" s="306"/>
      <c r="H340" s="306"/>
      <c r="I340" s="306"/>
      <c r="J340" s="305"/>
      <c r="K340" s="152"/>
    </row>
    <row r="341" spans="1:11" s="147" customFormat="1" hidden="1">
      <c r="A341" s="149" t="s">
        <v>40</v>
      </c>
      <c r="B341" s="155">
        <v>12113</v>
      </c>
      <c r="C341" s="149" t="s">
        <v>574</v>
      </c>
      <c r="D341" s="149" t="s">
        <v>202</v>
      </c>
      <c r="E341" s="150">
        <v>2</v>
      </c>
      <c r="F341" s="150">
        <v>2</v>
      </c>
      <c r="G341" s="150">
        <f t="shared" ref="G341:G343" si="121">H341*(1-$L$4)</f>
        <v>26.98</v>
      </c>
      <c r="H341" s="150">
        <v>35.5</v>
      </c>
      <c r="I341" s="150"/>
      <c r="J341" s="150">
        <f t="shared" ref="J341:J343" si="122">ROUND(E341*G341,2)</f>
        <v>53.96</v>
      </c>
      <c r="K341" s="248"/>
    </row>
    <row r="342" spans="1:11" s="147" customFormat="1" hidden="1">
      <c r="A342" s="149" t="s">
        <v>25</v>
      </c>
      <c r="B342" s="155">
        <v>1872</v>
      </c>
      <c r="C342" s="149" t="s">
        <v>1491</v>
      </c>
      <c r="D342" s="149" t="s">
        <v>202</v>
      </c>
      <c r="E342" s="150">
        <v>1</v>
      </c>
      <c r="F342" s="150">
        <v>1</v>
      </c>
      <c r="G342" s="150">
        <f t="shared" si="121"/>
        <v>1.6796</v>
      </c>
      <c r="H342" s="150">
        <v>2.21</v>
      </c>
      <c r="I342" s="150"/>
      <c r="J342" s="150">
        <f t="shared" si="122"/>
        <v>1.68</v>
      </c>
      <c r="K342" s="248"/>
    </row>
    <row r="343" spans="1:11" s="147" customFormat="1" hidden="1">
      <c r="A343" s="149" t="s">
        <v>40</v>
      </c>
      <c r="B343" s="155">
        <v>12114</v>
      </c>
      <c r="C343" s="149" t="s">
        <v>575</v>
      </c>
      <c r="D343" s="149" t="s">
        <v>202</v>
      </c>
      <c r="E343" s="150">
        <v>1</v>
      </c>
      <c r="F343" s="150">
        <v>1</v>
      </c>
      <c r="G343" s="150">
        <f t="shared" si="121"/>
        <v>1.71</v>
      </c>
      <c r="H343" s="150">
        <v>2.25</v>
      </c>
      <c r="I343" s="150"/>
      <c r="J343" s="150">
        <f t="shared" si="122"/>
        <v>1.71</v>
      </c>
      <c r="K343" s="248"/>
    </row>
    <row r="344" spans="1:11" s="147" customFormat="1" hidden="1">
      <c r="A344" s="302" t="s">
        <v>1471</v>
      </c>
      <c r="B344" s="306"/>
      <c r="C344" s="306"/>
      <c r="D344" s="306"/>
      <c r="E344" s="306"/>
      <c r="F344" s="306"/>
      <c r="G344" s="306"/>
      <c r="H344" s="306"/>
      <c r="I344" s="306"/>
      <c r="J344" s="305"/>
      <c r="K344" s="152"/>
    </row>
    <row r="345" spans="1:11" s="147" customFormat="1" hidden="1">
      <c r="A345" s="149" t="s">
        <v>25</v>
      </c>
      <c r="B345" s="155">
        <v>88316</v>
      </c>
      <c r="C345" s="149" t="s">
        <v>34</v>
      </c>
      <c r="D345" s="149" t="s">
        <v>22</v>
      </c>
      <c r="E345" s="150">
        <f t="shared" ref="E345:E346" si="123">F345</f>
        <v>0.4</v>
      </c>
      <c r="F345" s="150">
        <v>0.4</v>
      </c>
      <c r="G345" s="150">
        <f t="shared" ref="G345:G346" si="124">H345*(1-$L$4)</f>
        <v>10.5488</v>
      </c>
      <c r="H345" s="150">
        <v>13.88</v>
      </c>
      <c r="I345" s="150"/>
      <c r="J345" s="150">
        <f t="shared" ref="J345:J346" si="125">ROUND(E345*G345,2)</f>
        <v>4.22</v>
      </c>
      <c r="K345" s="248"/>
    </row>
    <row r="346" spans="1:11" s="147" customFormat="1" hidden="1">
      <c r="A346" s="149" t="s">
        <v>25</v>
      </c>
      <c r="B346" s="155">
        <v>88264</v>
      </c>
      <c r="C346" s="149" t="s">
        <v>56</v>
      </c>
      <c r="D346" s="149" t="s">
        <v>22</v>
      </c>
      <c r="E346" s="150">
        <f t="shared" si="123"/>
        <v>0.79949999999999999</v>
      </c>
      <c r="F346" s="150">
        <v>0.79949999999999999</v>
      </c>
      <c r="G346" s="150">
        <f t="shared" si="124"/>
        <v>13.634400000000001</v>
      </c>
      <c r="H346" s="150">
        <v>17.940000000000001</v>
      </c>
      <c r="I346" s="150"/>
      <c r="J346" s="150">
        <f t="shared" si="125"/>
        <v>10.9</v>
      </c>
      <c r="K346" s="248"/>
    </row>
    <row r="347" spans="1:11" s="147" customFormat="1" hidden="1">
      <c r="A347" s="302" t="s">
        <v>1470</v>
      </c>
      <c r="B347" s="306"/>
      <c r="C347" s="306"/>
      <c r="D347" s="306"/>
      <c r="E347" s="306"/>
      <c r="F347" s="306"/>
      <c r="G347" s="305"/>
      <c r="H347" s="151"/>
      <c r="I347" s="151"/>
      <c r="J347" s="249">
        <f>SUM(J341:J346)</f>
        <v>72.47</v>
      </c>
      <c r="K347" s="250"/>
    </row>
    <row r="348" spans="1:11" s="147" customFormat="1" hidden="1"/>
    <row r="349" spans="1:11" s="147" customFormat="1" hidden="1">
      <c r="A349" s="302" t="s">
        <v>1256</v>
      </c>
      <c r="B349" s="306"/>
      <c r="C349" s="306"/>
      <c r="D349" s="306"/>
      <c r="E349" s="305"/>
      <c r="F349" s="151"/>
      <c r="G349" s="148" t="s">
        <v>40</v>
      </c>
      <c r="H349" s="148" t="s">
        <v>40</v>
      </c>
      <c r="I349" s="148"/>
      <c r="J349" s="251">
        <v>10325</v>
      </c>
      <c r="K349" s="252"/>
    </row>
    <row r="350" spans="1:11" s="147" customFormat="1" ht="25.5" hidden="1">
      <c r="A350" s="302" t="s">
        <v>982</v>
      </c>
      <c r="B350" s="305"/>
      <c r="C350" s="148" t="s">
        <v>983</v>
      </c>
      <c r="D350" s="148" t="s">
        <v>1468</v>
      </c>
      <c r="E350" s="148" t="s">
        <v>1469</v>
      </c>
      <c r="F350" s="148" t="s">
        <v>1469</v>
      </c>
      <c r="G350" s="149" t="s">
        <v>1646</v>
      </c>
      <c r="H350" s="149" t="s">
        <v>1646</v>
      </c>
      <c r="I350" s="149"/>
      <c r="J350" s="148" t="s">
        <v>1470</v>
      </c>
      <c r="K350" s="152"/>
    </row>
    <row r="351" spans="1:11" s="147" customFormat="1" hidden="1">
      <c r="A351" s="302" t="s">
        <v>1476</v>
      </c>
      <c r="B351" s="306"/>
      <c r="C351" s="306"/>
      <c r="D351" s="306"/>
      <c r="E351" s="306"/>
      <c r="F351" s="306"/>
      <c r="G351" s="306"/>
      <c r="H351" s="306"/>
      <c r="I351" s="306"/>
      <c r="J351" s="305"/>
      <c r="K351" s="152"/>
    </row>
    <row r="352" spans="1:11" s="147" customFormat="1" hidden="1">
      <c r="A352" s="149" t="s">
        <v>25</v>
      </c>
      <c r="B352" s="155">
        <v>1872</v>
      </c>
      <c r="C352" s="149" t="s">
        <v>1491</v>
      </c>
      <c r="D352" s="149" t="s">
        <v>202</v>
      </c>
      <c r="E352" s="150">
        <v>1</v>
      </c>
      <c r="F352" s="150">
        <v>1</v>
      </c>
      <c r="G352" s="150">
        <f t="shared" ref="G352:G353" si="126">H352*(1-$L$4)</f>
        <v>1.6796</v>
      </c>
      <c r="H352" s="150">
        <v>2.21</v>
      </c>
      <c r="I352" s="150"/>
      <c r="J352" s="150">
        <f t="shared" ref="J352:J353" si="127">ROUND(E352*G352,2)</f>
        <v>1.68</v>
      </c>
      <c r="K352" s="248"/>
    </row>
    <row r="353" spans="1:11" s="147" customFormat="1" hidden="1">
      <c r="A353" s="149" t="s">
        <v>40</v>
      </c>
      <c r="B353" s="155">
        <v>11100</v>
      </c>
      <c r="C353" s="149" t="s">
        <v>576</v>
      </c>
      <c r="D353" s="149" t="s">
        <v>202</v>
      </c>
      <c r="E353" s="150">
        <v>1</v>
      </c>
      <c r="F353" s="150">
        <v>1</v>
      </c>
      <c r="G353" s="150">
        <f t="shared" si="126"/>
        <v>20.026</v>
      </c>
      <c r="H353" s="150">
        <v>26.35</v>
      </c>
      <c r="I353" s="150"/>
      <c r="J353" s="150">
        <f t="shared" si="127"/>
        <v>20.03</v>
      </c>
      <c r="K353" s="248"/>
    </row>
    <row r="354" spans="1:11" s="147" customFormat="1" hidden="1">
      <c r="A354" s="302" t="s">
        <v>1471</v>
      </c>
      <c r="B354" s="306"/>
      <c r="C354" s="306"/>
      <c r="D354" s="306"/>
      <c r="E354" s="306"/>
      <c r="F354" s="306"/>
      <c r="G354" s="306"/>
      <c r="H354" s="306"/>
      <c r="I354" s="306"/>
      <c r="J354" s="305"/>
      <c r="K354" s="152"/>
    </row>
    <row r="355" spans="1:11" s="147" customFormat="1" hidden="1">
      <c r="A355" s="149" t="s">
        <v>25</v>
      </c>
      <c r="B355" s="155">
        <v>88316</v>
      </c>
      <c r="C355" s="149" t="s">
        <v>34</v>
      </c>
      <c r="D355" s="149" t="s">
        <v>22</v>
      </c>
      <c r="E355" s="150">
        <f t="shared" ref="E355:E356" si="128">F355</f>
        <v>0.7</v>
      </c>
      <c r="F355" s="150">
        <v>0.7</v>
      </c>
      <c r="G355" s="150">
        <f t="shared" ref="G355:G356" si="129">H355*(1-$L$4)</f>
        <v>10.5488</v>
      </c>
      <c r="H355" s="150">
        <v>13.88</v>
      </c>
      <c r="I355" s="150"/>
      <c r="J355" s="150">
        <f t="shared" ref="J355:J356" si="130">ROUND(E355*G355,2)</f>
        <v>7.38</v>
      </c>
      <c r="K355" s="248"/>
    </row>
    <row r="356" spans="1:11" s="147" customFormat="1" hidden="1">
      <c r="A356" s="149" t="s">
        <v>25</v>
      </c>
      <c r="B356" s="155">
        <v>88264</v>
      </c>
      <c r="C356" s="149" t="s">
        <v>56</v>
      </c>
      <c r="D356" s="149" t="s">
        <v>22</v>
      </c>
      <c r="E356" s="150">
        <f t="shared" si="128"/>
        <v>0.70050000000000001</v>
      </c>
      <c r="F356" s="150">
        <v>0.70050000000000001</v>
      </c>
      <c r="G356" s="150">
        <f t="shared" si="129"/>
        <v>13.634400000000001</v>
      </c>
      <c r="H356" s="150">
        <v>17.940000000000001</v>
      </c>
      <c r="I356" s="150"/>
      <c r="J356" s="150">
        <f t="shared" si="130"/>
        <v>9.5500000000000007</v>
      </c>
      <c r="K356" s="248"/>
    </row>
    <row r="357" spans="1:11" s="147" customFormat="1" hidden="1">
      <c r="A357" s="302" t="s">
        <v>1470</v>
      </c>
      <c r="B357" s="306"/>
      <c r="C357" s="306"/>
      <c r="D357" s="306"/>
      <c r="E357" s="306"/>
      <c r="F357" s="306"/>
      <c r="G357" s="305"/>
      <c r="H357" s="151"/>
      <c r="I357" s="151"/>
      <c r="J357" s="249">
        <f>SUM(J352:J356)</f>
        <v>38.64</v>
      </c>
      <c r="K357" s="250"/>
    </row>
    <row r="358" spans="1:11" s="147" customFormat="1" hidden="1"/>
    <row r="359" spans="1:11" s="147" customFormat="1" hidden="1">
      <c r="A359" s="313" t="s">
        <v>1649</v>
      </c>
      <c r="B359" s="303"/>
      <c r="C359" s="303"/>
      <c r="D359" s="303"/>
      <c r="E359" s="304"/>
      <c r="F359" s="244"/>
      <c r="G359" s="148" t="s">
        <v>40</v>
      </c>
      <c r="H359" s="148" t="s">
        <v>40</v>
      </c>
      <c r="I359" s="148"/>
      <c r="J359" s="251">
        <v>8684</v>
      </c>
      <c r="K359" s="252"/>
    </row>
    <row r="360" spans="1:11" s="147" customFormat="1" ht="25.5" hidden="1">
      <c r="A360" s="302" t="s">
        <v>982</v>
      </c>
      <c r="B360" s="305"/>
      <c r="C360" s="148" t="s">
        <v>983</v>
      </c>
      <c r="D360" s="148" t="s">
        <v>1468</v>
      </c>
      <c r="E360" s="148" t="s">
        <v>1469</v>
      </c>
      <c r="F360" s="148" t="s">
        <v>1469</v>
      </c>
      <c r="G360" s="149" t="s">
        <v>1646</v>
      </c>
      <c r="H360" s="149" t="s">
        <v>1646</v>
      </c>
      <c r="I360" s="149"/>
      <c r="J360" s="148" t="s">
        <v>1470</v>
      </c>
      <c r="K360" s="152"/>
    </row>
    <row r="361" spans="1:11" s="147" customFormat="1" hidden="1">
      <c r="A361" s="302" t="s">
        <v>1476</v>
      </c>
      <c r="B361" s="306"/>
      <c r="C361" s="306"/>
      <c r="D361" s="306"/>
      <c r="E361" s="306"/>
      <c r="F361" s="306"/>
      <c r="G361" s="306"/>
      <c r="H361" s="306"/>
      <c r="I361" s="306"/>
      <c r="J361" s="305"/>
      <c r="K361" s="152"/>
    </row>
    <row r="362" spans="1:11" s="147" customFormat="1" ht="25.5" hidden="1">
      <c r="A362" s="149" t="s">
        <v>40</v>
      </c>
      <c r="B362" s="155">
        <v>3633</v>
      </c>
      <c r="C362" s="149" t="s">
        <v>1508</v>
      </c>
      <c r="D362" s="149" t="s">
        <v>20</v>
      </c>
      <c r="E362" s="150">
        <v>1</v>
      </c>
      <c r="F362" s="150">
        <v>1</v>
      </c>
      <c r="G362" s="150">
        <f t="shared" ref="G362:G363" si="131">H362*(1-$L$4)</f>
        <v>57</v>
      </c>
      <c r="H362" s="150">
        <v>75</v>
      </c>
      <c r="I362" s="150"/>
      <c r="J362" s="150">
        <f t="shared" ref="J362:J363" si="132">ROUND(E362*G362,2)</f>
        <v>57</v>
      </c>
      <c r="K362" s="248"/>
    </row>
    <row r="363" spans="1:11" s="147" customFormat="1" hidden="1">
      <c r="A363" s="149" t="s">
        <v>40</v>
      </c>
      <c r="B363" s="155">
        <v>3638</v>
      </c>
      <c r="C363" s="149" t="s">
        <v>1509</v>
      </c>
      <c r="D363" s="149" t="s">
        <v>20</v>
      </c>
      <c r="E363" s="150">
        <v>1</v>
      </c>
      <c r="F363" s="150">
        <v>1</v>
      </c>
      <c r="G363" s="150">
        <f t="shared" si="131"/>
        <v>6.3460000000000001</v>
      </c>
      <c r="H363" s="150">
        <v>8.35</v>
      </c>
      <c r="I363" s="150"/>
      <c r="J363" s="150">
        <f t="shared" si="132"/>
        <v>6.35</v>
      </c>
      <c r="K363" s="248"/>
    </row>
    <row r="364" spans="1:11" s="147" customFormat="1" hidden="1">
      <c r="A364" s="302" t="s">
        <v>1471</v>
      </c>
      <c r="B364" s="306"/>
      <c r="C364" s="306"/>
      <c r="D364" s="306"/>
      <c r="E364" s="306"/>
      <c r="F364" s="306"/>
      <c r="G364" s="306"/>
      <c r="H364" s="306"/>
      <c r="I364" s="306"/>
      <c r="J364" s="305"/>
      <c r="K364" s="152"/>
    </row>
    <row r="365" spans="1:11" s="147" customFormat="1" hidden="1">
      <c r="A365" s="149" t="s">
        <v>25</v>
      </c>
      <c r="B365" s="155">
        <v>88316</v>
      </c>
      <c r="C365" s="149" t="s">
        <v>34</v>
      </c>
      <c r="D365" s="149" t="s">
        <v>22</v>
      </c>
      <c r="E365" s="150">
        <f t="shared" ref="E365:E366" si="133">F365</f>
        <v>0.6</v>
      </c>
      <c r="F365" s="150">
        <v>0.6</v>
      </c>
      <c r="G365" s="150">
        <f t="shared" ref="G365:G366" si="134">H365*(1-$L$4)</f>
        <v>10.5488</v>
      </c>
      <c r="H365" s="150">
        <v>13.88</v>
      </c>
      <c r="I365" s="150"/>
      <c r="J365" s="150">
        <f t="shared" ref="J365" si="135">ROUND(E365*G365,2)</f>
        <v>6.33</v>
      </c>
      <c r="K365" s="248"/>
    </row>
    <row r="366" spans="1:11" s="147" customFormat="1" hidden="1">
      <c r="A366" s="149" t="s">
        <v>25</v>
      </c>
      <c r="B366" s="155">
        <v>88264</v>
      </c>
      <c r="C366" s="149" t="s">
        <v>56</v>
      </c>
      <c r="D366" s="149" t="s">
        <v>22</v>
      </c>
      <c r="E366" s="150">
        <f t="shared" si="133"/>
        <v>0.59899999999999998</v>
      </c>
      <c r="F366" s="150">
        <v>0.59899999999999998</v>
      </c>
      <c r="G366" s="150">
        <f t="shared" si="134"/>
        <v>13.634400000000001</v>
      </c>
      <c r="H366" s="150">
        <v>17.940000000000001</v>
      </c>
      <c r="I366" s="150"/>
      <c r="J366" s="150">
        <f t="shared" ref="J366" si="136">ROUND(E366*G366,2)</f>
        <v>8.17</v>
      </c>
      <c r="K366" s="248"/>
    </row>
    <row r="367" spans="1:11" s="147" customFormat="1" hidden="1">
      <c r="A367" s="302" t="s">
        <v>1470</v>
      </c>
      <c r="B367" s="306"/>
      <c r="C367" s="306"/>
      <c r="D367" s="306"/>
      <c r="E367" s="306"/>
      <c r="F367" s="306"/>
      <c r="G367" s="305"/>
      <c r="H367" s="151"/>
      <c r="I367" s="151"/>
      <c r="J367" s="249">
        <f>SUM(J362:J366)</f>
        <v>77.850000000000009</v>
      </c>
      <c r="K367" s="250"/>
    </row>
    <row r="368" spans="1:11" s="147" customFormat="1" hidden="1"/>
    <row r="369" spans="1:11" s="147" customFormat="1" hidden="1">
      <c r="A369" s="302" t="s">
        <v>1260</v>
      </c>
      <c r="B369" s="306"/>
      <c r="C369" s="306"/>
      <c r="D369" s="306"/>
      <c r="E369" s="305"/>
      <c r="F369" s="151"/>
      <c r="G369" s="148" t="s">
        <v>40</v>
      </c>
      <c r="H369" s="148" t="s">
        <v>40</v>
      </c>
      <c r="I369" s="148"/>
      <c r="J369" s="251">
        <v>8687</v>
      </c>
      <c r="K369" s="252"/>
    </row>
    <row r="370" spans="1:11" s="147" customFormat="1" ht="25.5" hidden="1">
      <c r="A370" s="302" t="s">
        <v>982</v>
      </c>
      <c r="B370" s="305"/>
      <c r="C370" s="148" t="s">
        <v>983</v>
      </c>
      <c r="D370" s="148" t="s">
        <v>1468</v>
      </c>
      <c r="E370" s="148" t="s">
        <v>1469</v>
      </c>
      <c r="F370" s="148" t="s">
        <v>1469</v>
      </c>
      <c r="G370" s="149" t="s">
        <v>1646</v>
      </c>
      <c r="H370" s="149" t="s">
        <v>1646</v>
      </c>
      <c r="I370" s="149"/>
      <c r="J370" s="148" t="s">
        <v>1470</v>
      </c>
      <c r="K370" s="152"/>
    </row>
    <row r="371" spans="1:11" s="147" customFormat="1" hidden="1">
      <c r="A371" s="302" t="s">
        <v>1476</v>
      </c>
      <c r="B371" s="306"/>
      <c r="C371" s="306"/>
      <c r="D371" s="306"/>
      <c r="E371" s="306"/>
      <c r="F371" s="306"/>
      <c r="G371" s="306"/>
      <c r="H371" s="306"/>
      <c r="I371" s="306"/>
      <c r="J371" s="305"/>
      <c r="K371" s="152"/>
    </row>
    <row r="372" spans="1:11" s="147" customFormat="1" ht="25.5" hidden="1">
      <c r="A372" s="149" t="s">
        <v>40</v>
      </c>
      <c r="B372" s="155">
        <v>4096</v>
      </c>
      <c r="C372" s="149" t="s">
        <v>1644</v>
      </c>
      <c r="D372" s="149" t="s">
        <v>20</v>
      </c>
      <c r="E372" s="150">
        <v>1</v>
      </c>
      <c r="F372" s="150">
        <v>1</v>
      </c>
      <c r="G372" s="150">
        <f t="shared" ref="G372" si="137">H372*(1-$L$4)</f>
        <v>32.452000000000005</v>
      </c>
      <c r="H372" s="150">
        <v>42.7</v>
      </c>
      <c r="I372" s="150"/>
      <c r="J372" s="150">
        <f t="shared" ref="J372" si="138">ROUND(E372*G372,2)</f>
        <v>32.450000000000003</v>
      </c>
      <c r="K372" s="248"/>
    </row>
    <row r="373" spans="1:11" s="147" customFormat="1" hidden="1">
      <c r="A373" s="302" t="s">
        <v>1471</v>
      </c>
      <c r="B373" s="306"/>
      <c r="C373" s="306"/>
      <c r="D373" s="306"/>
      <c r="E373" s="306"/>
      <c r="F373" s="306"/>
      <c r="G373" s="306"/>
      <c r="H373" s="306"/>
      <c r="I373" s="306"/>
      <c r="J373" s="305"/>
      <c r="K373" s="152"/>
    </row>
    <row r="374" spans="1:11" s="147" customFormat="1" hidden="1">
      <c r="A374" s="149" t="s">
        <v>25</v>
      </c>
      <c r="B374" s="155">
        <v>88316</v>
      </c>
      <c r="C374" s="149" t="s">
        <v>34</v>
      </c>
      <c r="D374" s="149" t="s">
        <v>22</v>
      </c>
      <c r="E374" s="150">
        <f t="shared" ref="E374:E375" si="139">F374</f>
        <v>0.2</v>
      </c>
      <c r="F374" s="150">
        <v>0.2</v>
      </c>
      <c r="G374" s="150">
        <f t="shared" ref="G374:G375" si="140">H374*(1-$L$4)</f>
        <v>10.5488</v>
      </c>
      <c r="H374" s="150">
        <v>13.88</v>
      </c>
      <c r="I374" s="150"/>
      <c r="J374" s="150">
        <f t="shared" ref="J374:J375" si="141">ROUND(E374*G374,2)</f>
        <v>2.11</v>
      </c>
      <c r="K374" s="248"/>
    </row>
    <row r="375" spans="1:11" s="147" customFormat="1" hidden="1">
      <c r="A375" s="149" t="s">
        <v>25</v>
      </c>
      <c r="B375" s="155">
        <v>88264</v>
      </c>
      <c r="C375" s="149" t="s">
        <v>56</v>
      </c>
      <c r="D375" s="149" t="s">
        <v>22</v>
      </c>
      <c r="E375" s="150">
        <f t="shared" si="139"/>
        <v>0.2</v>
      </c>
      <c r="F375" s="150">
        <v>0.2</v>
      </c>
      <c r="G375" s="150">
        <f t="shared" si="140"/>
        <v>13.634400000000001</v>
      </c>
      <c r="H375" s="150">
        <v>17.940000000000001</v>
      </c>
      <c r="I375" s="150"/>
      <c r="J375" s="150">
        <f t="shared" si="141"/>
        <v>2.73</v>
      </c>
      <c r="K375" s="248"/>
    </row>
    <row r="376" spans="1:11" s="147" customFormat="1" hidden="1">
      <c r="A376" s="302" t="s">
        <v>1470</v>
      </c>
      <c r="B376" s="306"/>
      <c r="C376" s="306"/>
      <c r="D376" s="306"/>
      <c r="E376" s="306"/>
      <c r="F376" s="306"/>
      <c r="G376" s="305"/>
      <c r="H376" s="151"/>
      <c r="I376" s="151"/>
      <c r="J376" s="249">
        <f>SUM(J372:J375)</f>
        <v>37.29</v>
      </c>
      <c r="K376" s="250"/>
    </row>
    <row r="377" spans="1:11" s="147" customFormat="1" hidden="1"/>
    <row r="378" spans="1:11" s="147" customFormat="1" hidden="1">
      <c r="A378" s="313" t="s">
        <v>1650</v>
      </c>
      <c r="B378" s="303"/>
      <c r="C378" s="303"/>
      <c r="D378" s="303"/>
      <c r="E378" s="304"/>
      <c r="F378" s="244"/>
      <c r="G378" s="148" t="s">
        <v>40</v>
      </c>
      <c r="H378" s="148" t="s">
        <v>40</v>
      </c>
      <c r="I378" s="148"/>
      <c r="J378" s="251">
        <v>724</v>
      </c>
      <c r="K378" s="252"/>
    </row>
    <row r="379" spans="1:11" s="147" customFormat="1" ht="25.5" hidden="1">
      <c r="A379" s="302" t="s">
        <v>982</v>
      </c>
      <c r="B379" s="305"/>
      <c r="C379" s="148" t="s">
        <v>983</v>
      </c>
      <c r="D379" s="148" t="s">
        <v>1468</v>
      </c>
      <c r="E379" s="148" t="s">
        <v>1469</v>
      </c>
      <c r="F379" s="148" t="s">
        <v>1469</v>
      </c>
      <c r="G379" s="149" t="s">
        <v>1646</v>
      </c>
      <c r="H379" s="149" t="s">
        <v>1646</v>
      </c>
      <c r="I379" s="149"/>
      <c r="J379" s="148" t="s">
        <v>1470</v>
      </c>
      <c r="K379" s="152"/>
    </row>
    <row r="380" spans="1:11" s="147" customFormat="1" hidden="1">
      <c r="A380" s="302" t="s">
        <v>1476</v>
      </c>
      <c r="B380" s="306"/>
      <c r="C380" s="306"/>
      <c r="D380" s="306"/>
      <c r="E380" s="306"/>
      <c r="F380" s="306"/>
      <c r="G380" s="306"/>
      <c r="H380" s="306"/>
      <c r="I380" s="306"/>
      <c r="J380" s="305"/>
      <c r="K380" s="152"/>
    </row>
    <row r="381" spans="1:11" s="147" customFormat="1" hidden="1">
      <c r="A381" s="149" t="s">
        <v>40</v>
      </c>
      <c r="B381" s="155">
        <v>2001</v>
      </c>
      <c r="C381" s="149" t="s">
        <v>1510</v>
      </c>
      <c r="D381" s="149" t="s">
        <v>20</v>
      </c>
      <c r="E381" s="150">
        <v>1</v>
      </c>
      <c r="F381" s="150">
        <v>1</v>
      </c>
      <c r="G381" s="150">
        <f t="shared" ref="G381" si="142">H381*(1-$L$4)</f>
        <v>1.5960000000000001</v>
      </c>
      <c r="H381" s="150">
        <v>2.1</v>
      </c>
      <c r="I381" s="150"/>
      <c r="J381" s="150">
        <f t="shared" ref="J381" si="143">ROUND(E381*G381,2)</f>
        <v>1.6</v>
      </c>
      <c r="K381" s="248"/>
    </row>
    <row r="382" spans="1:11" s="147" customFormat="1" hidden="1">
      <c r="A382" s="302" t="s">
        <v>1471</v>
      </c>
      <c r="B382" s="306"/>
      <c r="C382" s="306"/>
      <c r="D382" s="306"/>
      <c r="E382" s="306"/>
      <c r="F382" s="306"/>
      <c r="G382" s="306"/>
      <c r="H382" s="306"/>
      <c r="I382" s="306"/>
      <c r="J382" s="305"/>
      <c r="K382" s="152"/>
    </row>
    <row r="383" spans="1:11" s="147" customFormat="1" hidden="1">
      <c r="A383" s="149" t="s">
        <v>25</v>
      </c>
      <c r="B383" s="155">
        <v>88316</v>
      </c>
      <c r="C383" s="149" t="s">
        <v>34</v>
      </c>
      <c r="D383" s="149" t="s">
        <v>22</v>
      </c>
      <c r="E383" s="150">
        <f t="shared" ref="E383:E384" si="144">F383</f>
        <v>0.11990000000000001</v>
      </c>
      <c r="F383" s="150">
        <v>0.11990000000000001</v>
      </c>
      <c r="G383" s="150">
        <f t="shared" ref="G383:G384" si="145">H383*(1-$L$4)</f>
        <v>10.5488</v>
      </c>
      <c r="H383" s="150">
        <v>13.88</v>
      </c>
      <c r="I383" s="150"/>
      <c r="J383" s="150">
        <f t="shared" ref="J383:J384" si="146">ROUND(E383*G383,2)</f>
        <v>1.26</v>
      </c>
      <c r="K383" s="248"/>
    </row>
    <row r="384" spans="1:11" s="147" customFormat="1" hidden="1">
      <c r="A384" s="149" t="s">
        <v>25</v>
      </c>
      <c r="B384" s="155">
        <v>88264</v>
      </c>
      <c r="C384" s="149" t="s">
        <v>56</v>
      </c>
      <c r="D384" s="149" t="s">
        <v>22</v>
      </c>
      <c r="E384" s="150">
        <f t="shared" si="144"/>
        <v>0.12</v>
      </c>
      <c r="F384" s="150">
        <v>0.12</v>
      </c>
      <c r="G384" s="150">
        <f t="shared" si="145"/>
        <v>13.634400000000001</v>
      </c>
      <c r="H384" s="150">
        <v>17.940000000000001</v>
      </c>
      <c r="I384" s="150"/>
      <c r="J384" s="150">
        <f t="shared" si="146"/>
        <v>1.64</v>
      </c>
      <c r="K384" s="248"/>
    </row>
    <row r="385" spans="1:11" s="147" customFormat="1" hidden="1">
      <c r="A385" s="302" t="s">
        <v>1470</v>
      </c>
      <c r="B385" s="306"/>
      <c r="C385" s="306"/>
      <c r="D385" s="306"/>
      <c r="E385" s="306"/>
      <c r="F385" s="306"/>
      <c r="G385" s="305"/>
      <c r="H385" s="151"/>
      <c r="I385" s="151"/>
      <c r="J385" s="249">
        <f>SUM(J381:J384)</f>
        <v>4.5</v>
      </c>
      <c r="K385" s="250"/>
    </row>
    <row r="386" spans="1:11" s="147" customFormat="1" hidden="1"/>
    <row r="387" spans="1:11" s="147" customFormat="1" hidden="1">
      <c r="A387" s="302" t="s">
        <v>1270</v>
      </c>
      <c r="B387" s="306"/>
      <c r="C387" s="306"/>
      <c r="D387" s="306"/>
      <c r="E387" s="305"/>
      <c r="F387" s="151"/>
      <c r="G387" s="148" t="s">
        <v>40</v>
      </c>
      <c r="H387" s="148" t="s">
        <v>40</v>
      </c>
      <c r="I387" s="148"/>
      <c r="J387" s="251">
        <v>10727</v>
      </c>
      <c r="K387" s="252"/>
    </row>
    <row r="388" spans="1:11" s="147" customFormat="1" ht="25.5" hidden="1">
      <c r="A388" s="302" t="s">
        <v>982</v>
      </c>
      <c r="B388" s="305"/>
      <c r="C388" s="148" t="s">
        <v>983</v>
      </c>
      <c r="D388" s="148" t="s">
        <v>1468</v>
      </c>
      <c r="E388" s="148" t="s">
        <v>1469</v>
      </c>
      <c r="F388" s="148" t="s">
        <v>1469</v>
      </c>
      <c r="G388" s="149" t="s">
        <v>1646</v>
      </c>
      <c r="H388" s="149" t="s">
        <v>1646</v>
      </c>
      <c r="I388" s="149"/>
      <c r="J388" s="148" t="s">
        <v>1470</v>
      </c>
      <c r="K388" s="152"/>
    </row>
    <row r="389" spans="1:11" s="147" customFormat="1" hidden="1">
      <c r="A389" s="302" t="s">
        <v>1476</v>
      </c>
      <c r="B389" s="306"/>
      <c r="C389" s="306"/>
      <c r="D389" s="306"/>
      <c r="E389" s="306"/>
      <c r="F389" s="306"/>
      <c r="G389" s="306"/>
      <c r="H389" s="306"/>
      <c r="I389" s="306"/>
      <c r="J389" s="305"/>
      <c r="K389" s="152"/>
    </row>
    <row r="390" spans="1:11" s="147" customFormat="1" hidden="1">
      <c r="A390" s="149" t="s">
        <v>40</v>
      </c>
      <c r="B390" s="155">
        <v>11482</v>
      </c>
      <c r="C390" s="149" t="s">
        <v>1501</v>
      </c>
      <c r="D390" s="149" t="s">
        <v>20</v>
      </c>
      <c r="E390" s="150">
        <v>1</v>
      </c>
      <c r="F390" s="150">
        <v>1</v>
      </c>
      <c r="G390" s="150">
        <f t="shared" ref="G390" si="147">H390*(1-$L$4)</f>
        <v>224.64079999999998</v>
      </c>
      <c r="H390" s="150">
        <v>295.58</v>
      </c>
      <c r="I390" s="150"/>
      <c r="J390" s="150">
        <f t="shared" ref="J390" si="148">ROUND(E390*G390,2)</f>
        <v>224.64</v>
      </c>
      <c r="K390" s="248"/>
    </row>
    <row r="391" spans="1:11" s="147" customFormat="1" hidden="1">
      <c r="A391" s="302" t="s">
        <v>1471</v>
      </c>
      <c r="B391" s="306"/>
      <c r="C391" s="306"/>
      <c r="D391" s="306"/>
      <c r="E391" s="306"/>
      <c r="F391" s="306"/>
      <c r="G391" s="306"/>
      <c r="H391" s="306"/>
      <c r="I391" s="306"/>
      <c r="J391" s="305"/>
      <c r="K391" s="152"/>
    </row>
    <row r="392" spans="1:11" s="147" customFormat="1" hidden="1">
      <c r="A392" s="149" t="s">
        <v>25</v>
      </c>
      <c r="B392" s="155">
        <v>88264</v>
      </c>
      <c r="C392" s="149" t="s">
        <v>56</v>
      </c>
      <c r="D392" s="149" t="s">
        <v>22</v>
      </c>
      <c r="E392" s="150">
        <f>F392</f>
        <v>1.0001</v>
      </c>
      <c r="F392" s="150">
        <v>1.0001</v>
      </c>
      <c r="G392" s="150">
        <f t="shared" ref="G392" si="149">H392*(1-$L$4)</f>
        <v>13.634400000000001</v>
      </c>
      <c r="H392" s="150">
        <v>17.940000000000001</v>
      </c>
      <c r="I392" s="150"/>
      <c r="J392" s="150">
        <f t="shared" ref="J392" si="150">ROUND(E392*G392,2)</f>
        <v>13.64</v>
      </c>
      <c r="K392" s="248"/>
    </row>
    <row r="393" spans="1:11" s="147" customFormat="1" hidden="1">
      <c r="A393" s="302" t="s">
        <v>1470</v>
      </c>
      <c r="B393" s="306"/>
      <c r="C393" s="306"/>
      <c r="D393" s="306"/>
      <c r="E393" s="306"/>
      <c r="F393" s="306"/>
      <c r="G393" s="305"/>
      <c r="H393" s="151"/>
      <c r="I393" s="151"/>
      <c r="J393" s="249">
        <f>SUM(J390:J392)</f>
        <v>238.27999999999997</v>
      </c>
      <c r="K393" s="250"/>
    </row>
    <row r="394" spans="1:11" s="147" customFormat="1" hidden="1"/>
    <row r="395" spans="1:11" s="147" customFormat="1" hidden="1">
      <c r="A395" s="302" t="s">
        <v>1502</v>
      </c>
      <c r="B395" s="306"/>
      <c r="C395" s="306"/>
      <c r="D395" s="306"/>
      <c r="E395" s="305"/>
      <c r="F395" s="151"/>
      <c r="G395" s="148" t="s">
        <v>40</v>
      </c>
      <c r="H395" s="148" t="s">
        <v>40</v>
      </c>
      <c r="I395" s="148"/>
      <c r="J395" s="251">
        <v>11419</v>
      </c>
      <c r="K395" s="252"/>
    </row>
    <row r="396" spans="1:11" s="147" customFormat="1" ht="25.5" hidden="1">
      <c r="A396" s="302" t="s">
        <v>982</v>
      </c>
      <c r="B396" s="305"/>
      <c r="C396" s="148" t="s">
        <v>983</v>
      </c>
      <c r="D396" s="148" t="s">
        <v>1468</v>
      </c>
      <c r="E396" s="148" t="s">
        <v>1469</v>
      </c>
      <c r="F396" s="148" t="s">
        <v>1469</v>
      </c>
      <c r="G396" s="149" t="s">
        <v>1646</v>
      </c>
      <c r="H396" s="149" t="s">
        <v>1646</v>
      </c>
      <c r="I396" s="149"/>
      <c r="J396" s="148" t="s">
        <v>1470</v>
      </c>
      <c r="K396" s="152"/>
    </row>
    <row r="397" spans="1:11" s="147" customFormat="1" hidden="1">
      <c r="A397" s="302" t="s">
        <v>1476</v>
      </c>
      <c r="B397" s="306"/>
      <c r="C397" s="306"/>
      <c r="D397" s="306"/>
      <c r="E397" s="306"/>
      <c r="F397" s="306"/>
      <c r="G397" s="306"/>
      <c r="H397" s="306"/>
      <c r="I397" s="306"/>
      <c r="J397" s="305"/>
      <c r="K397" s="152"/>
    </row>
    <row r="398" spans="1:11" s="147" customFormat="1" hidden="1">
      <c r="A398" s="149" t="s">
        <v>40</v>
      </c>
      <c r="B398" s="155">
        <v>6766</v>
      </c>
      <c r="C398" s="149" t="s">
        <v>1503</v>
      </c>
      <c r="D398" s="149" t="s">
        <v>20</v>
      </c>
      <c r="E398" s="150">
        <v>1</v>
      </c>
      <c r="F398" s="150">
        <v>1</v>
      </c>
      <c r="G398" s="150">
        <f t="shared" ref="G398" si="151">H398*(1-$L$4)</f>
        <v>16.073999999999998</v>
      </c>
      <c r="H398" s="150">
        <v>21.15</v>
      </c>
      <c r="I398" s="150"/>
      <c r="J398" s="150">
        <f t="shared" ref="J398" si="152">ROUND(E398*G398,2)</f>
        <v>16.07</v>
      </c>
      <c r="K398" s="248"/>
    </row>
    <row r="399" spans="1:11" s="147" customFormat="1" hidden="1">
      <c r="A399" s="302" t="s">
        <v>1470</v>
      </c>
      <c r="B399" s="306"/>
      <c r="C399" s="306"/>
      <c r="D399" s="306"/>
      <c r="E399" s="306"/>
      <c r="F399" s="306"/>
      <c r="G399" s="305"/>
      <c r="H399" s="151"/>
      <c r="I399" s="151"/>
      <c r="J399" s="249">
        <f>SUM(J396:J398)</f>
        <v>16.07</v>
      </c>
      <c r="K399" s="250"/>
    </row>
    <row r="400" spans="1:11" s="147" customFormat="1" hidden="1"/>
    <row r="401" spans="1:11" s="147" customFormat="1" hidden="1">
      <c r="A401" s="302" t="s">
        <v>592</v>
      </c>
      <c r="B401" s="306"/>
      <c r="C401" s="306"/>
      <c r="D401" s="306"/>
      <c r="E401" s="305"/>
      <c r="F401" s="151"/>
      <c r="G401" s="148" t="s">
        <v>1051</v>
      </c>
      <c r="H401" s="148" t="s">
        <v>1051</v>
      </c>
      <c r="I401" s="148"/>
      <c r="J401" s="148" t="s">
        <v>1274</v>
      </c>
      <c r="K401" s="152"/>
    </row>
    <row r="402" spans="1:11" s="147" customFormat="1" ht="25.5" hidden="1">
      <c r="A402" s="302" t="s">
        <v>982</v>
      </c>
      <c r="B402" s="305"/>
      <c r="C402" s="148" t="s">
        <v>983</v>
      </c>
      <c r="D402" s="148" t="s">
        <v>1468</v>
      </c>
      <c r="E402" s="148" t="s">
        <v>1469</v>
      </c>
      <c r="F402" s="148" t="s">
        <v>1469</v>
      </c>
      <c r="G402" s="149" t="s">
        <v>1646</v>
      </c>
      <c r="H402" s="149" t="s">
        <v>1646</v>
      </c>
      <c r="I402" s="149"/>
      <c r="J402" s="148" t="s">
        <v>1470</v>
      </c>
      <c r="K402" s="152"/>
    </row>
    <row r="403" spans="1:11" s="147" customFormat="1" hidden="1">
      <c r="A403" s="302" t="s">
        <v>1476</v>
      </c>
      <c r="B403" s="306"/>
      <c r="C403" s="306"/>
      <c r="D403" s="306"/>
      <c r="E403" s="306"/>
      <c r="F403" s="306"/>
      <c r="G403" s="306"/>
      <c r="H403" s="306"/>
      <c r="I403" s="306"/>
      <c r="J403" s="305"/>
      <c r="K403" s="152"/>
    </row>
    <row r="404" spans="1:11" s="147" customFormat="1" ht="38.25" hidden="1">
      <c r="A404" s="149" t="s">
        <v>1494</v>
      </c>
      <c r="B404" s="149" t="s">
        <v>1472</v>
      </c>
      <c r="C404" s="149" t="s">
        <v>1596</v>
      </c>
      <c r="D404" s="149" t="s">
        <v>202</v>
      </c>
      <c r="E404" s="150">
        <v>1</v>
      </c>
      <c r="F404" s="150">
        <v>1</v>
      </c>
      <c r="G404" s="150">
        <f t="shared" ref="G404" si="153">H404*(1-$L$4)</f>
        <v>3552.3539999999998</v>
      </c>
      <c r="H404" s="153">
        <v>4674.1499999999996</v>
      </c>
      <c r="I404" s="153"/>
      <c r="J404" s="150">
        <f t="shared" ref="J404:J406" si="154">ROUND(E404*G404,2)</f>
        <v>3552.35</v>
      </c>
      <c r="K404" s="248"/>
    </row>
    <row r="405" spans="1:11" s="147" customFormat="1" ht="25.5" hidden="1">
      <c r="A405" s="149" t="s">
        <v>1493</v>
      </c>
      <c r="B405" s="149" t="s">
        <v>1472</v>
      </c>
      <c r="C405" s="149" t="s">
        <v>1597</v>
      </c>
      <c r="D405" s="149" t="s">
        <v>202</v>
      </c>
      <c r="E405" s="150">
        <v>1</v>
      </c>
      <c r="F405" s="150">
        <v>1</v>
      </c>
      <c r="G405" s="150">
        <f t="shared" ref="G405" si="155">H405*(1-$L$4)</f>
        <v>3068.2568000000001</v>
      </c>
      <c r="H405" s="153">
        <v>4037.18</v>
      </c>
      <c r="I405" s="153"/>
      <c r="J405" s="150">
        <f t="shared" si="154"/>
        <v>3068.26</v>
      </c>
      <c r="K405" s="248"/>
    </row>
    <row r="406" spans="1:11" s="147" customFormat="1" ht="38.25" hidden="1">
      <c r="A406" s="149" t="s">
        <v>1495</v>
      </c>
      <c r="B406" s="149" t="s">
        <v>1472</v>
      </c>
      <c r="C406" s="149" t="s">
        <v>1596</v>
      </c>
      <c r="D406" s="149" t="s">
        <v>202</v>
      </c>
      <c r="E406" s="150">
        <v>1</v>
      </c>
      <c r="F406" s="150">
        <v>1</v>
      </c>
      <c r="G406" s="150">
        <f t="shared" ref="G406" si="156">H406*(1-$L$4)</f>
        <v>3443.2712000000001</v>
      </c>
      <c r="H406" s="153">
        <v>4530.62</v>
      </c>
      <c r="I406" s="153"/>
      <c r="J406" s="150">
        <f t="shared" si="154"/>
        <v>3443.27</v>
      </c>
      <c r="K406" s="248"/>
    </row>
    <row r="407" spans="1:11" s="147" customFormat="1" hidden="1">
      <c r="A407" s="302" t="s">
        <v>1471</v>
      </c>
      <c r="B407" s="306"/>
      <c r="C407" s="306"/>
      <c r="D407" s="306"/>
      <c r="E407" s="306"/>
      <c r="F407" s="306"/>
      <c r="G407" s="306"/>
      <c r="H407" s="306"/>
      <c r="I407" s="306"/>
      <c r="J407" s="305"/>
      <c r="K407" s="152"/>
    </row>
    <row r="408" spans="1:11" s="147" customFormat="1" hidden="1">
      <c r="A408" s="149" t="s">
        <v>25</v>
      </c>
      <c r="B408" s="155">
        <v>88264</v>
      </c>
      <c r="C408" s="149" t="s">
        <v>56</v>
      </c>
      <c r="D408" s="149" t="s">
        <v>22</v>
      </c>
      <c r="E408" s="150">
        <f>F408</f>
        <v>1</v>
      </c>
      <c r="F408" s="150">
        <v>1</v>
      </c>
      <c r="G408" s="150">
        <f t="shared" ref="G408" si="157">H408*(1-$L$4)</f>
        <v>13.634400000000001</v>
      </c>
      <c r="H408" s="150">
        <v>17.940000000000001</v>
      </c>
      <c r="I408" s="150"/>
      <c r="J408" s="150">
        <f t="shared" ref="J408" si="158">ROUND(E408*G408,2)</f>
        <v>13.63</v>
      </c>
      <c r="K408" s="248"/>
    </row>
    <row r="409" spans="1:11" s="147" customFormat="1" hidden="1">
      <c r="A409" s="302" t="s">
        <v>1470</v>
      </c>
      <c r="B409" s="306"/>
      <c r="C409" s="306"/>
      <c r="D409" s="306"/>
      <c r="E409" s="306"/>
      <c r="F409" s="306"/>
      <c r="G409" s="305"/>
      <c r="H409" s="151"/>
      <c r="I409" s="151"/>
      <c r="J409" s="249">
        <f>((J404+J405+J406)/3)+J408</f>
        <v>3368.2566666666671</v>
      </c>
      <c r="K409" s="250"/>
    </row>
    <row r="410" spans="1:11" s="147" customFormat="1" hidden="1"/>
    <row r="411" spans="1:11" s="147" customFormat="1" hidden="1">
      <c r="A411" s="302" t="s">
        <v>1496</v>
      </c>
      <c r="B411" s="306"/>
      <c r="C411" s="306"/>
      <c r="D411" s="306"/>
      <c r="E411" s="305"/>
      <c r="F411" s="151"/>
      <c r="G411" s="148" t="s">
        <v>40</v>
      </c>
      <c r="H411" s="148" t="s">
        <v>40</v>
      </c>
      <c r="I411" s="148"/>
      <c r="J411" s="251">
        <v>8362</v>
      </c>
      <c r="K411" s="252"/>
    </row>
    <row r="412" spans="1:11" s="147" customFormat="1" ht="25.5" hidden="1">
      <c r="A412" s="302" t="s">
        <v>982</v>
      </c>
      <c r="B412" s="305"/>
      <c r="C412" s="148" t="s">
        <v>983</v>
      </c>
      <c r="D412" s="148" t="s">
        <v>1468</v>
      </c>
      <c r="E412" s="148" t="s">
        <v>1469</v>
      </c>
      <c r="F412" s="148" t="s">
        <v>1469</v>
      </c>
      <c r="G412" s="149" t="s">
        <v>1646</v>
      </c>
      <c r="H412" s="149" t="s">
        <v>1646</v>
      </c>
      <c r="I412" s="149"/>
      <c r="J412" s="148" t="s">
        <v>1470</v>
      </c>
      <c r="K412" s="152"/>
    </row>
    <row r="413" spans="1:11" s="147" customFormat="1" hidden="1">
      <c r="A413" s="302" t="s">
        <v>1476</v>
      </c>
      <c r="B413" s="306"/>
      <c r="C413" s="306"/>
      <c r="D413" s="306"/>
      <c r="E413" s="306"/>
      <c r="F413" s="306"/>
      <c r="G413" s="306"/>
      <c r="H413" s="306"/>
      <c r="I413" s="306"/>
      <c r="J413" s="305"/>
      <c r="K413" s="152"/>
    </row>
    <row r="414" spans="1:11" s="147" customFormat="1" hidden="1">
      <c r="A414" s="149" t="s">
        <v>40</v>
      </c>
      <c r="B414" s="155">
        <v>1089</v>
      </c>
      <c r="C414" s="149" t="s">
        <v>1497</v>
      </c>
      <c r="D414" s="149" t="s">
        <v>942</v>
      </c>
      <c r="E414" s="150">
        <v>1</v>
      </c>
      <c r="F414" s="150">
        <v>1</v>
      </c>
      <c r="G414" s="150">
        <f t="shared" ref="G414" si="159">H414*(1-$L$4)</f>
        <v>11.932</v>
      </c>
      <c r="H414" s="150">
        <v>15.7</v>
      </c>
      <c r="I414" s="150"/>
      <c r="J414" s="150">
        <f t="shared" ref="J414" si="160">ROUND(E414*G414,2)</f>
        <v>11.93</v>
      </c>
      <c r="K414" s="248"/>
    </row>
    <row r="415" spans="1:11" s="147" customFormat="1" hidden="1">
      <c r="A415" s="302" t="s">
        <v>1471</v>
      </c>
      <c r="B415" s="306"/>
      <c r="C415" s="306"/>
      <c r="D415" s="306"/>
      <c r="E415" s="306"/>
      <c r="F415" s="306"/>
      <c r="G415" s="306"/>
      <c r="H415" s="306"/>
      <c r="I415" s="306"/>
      <c r="J415" s="305"/>
      <c r="K415" s="152"/>
    </row>
    <row r="416" spans="1:11" s="147" customFormat="1" hidden="1">
      <c r="A416" s="149" t="s">
        <v>25</v>
      </c>
      <c r="B416" s="155">
        <v>88264</v>
      </c>
      <c r="C416" s="149" t="s">
        <v>56</v>
      </c>
      <c r="D416" s="149" t="s">
        <v>22</v>
      </c>
      <c r="E416" s="150">
        <f>F416</f>
        <v>0.2</v>
      </c>
      <c r="F416" s="150">
        <v>0.2</v>
      </c>
      <c r="G416" s="150">
        <f t="shared" ref="G416" si="161">H416*(1-$L$4)</f>
        <v>13.634400000000001</v>
      </c>
      <c r="H416" s="150">
        <v>17.940000000000001</v>
      </c>
      <c r="I416" s="150"/>
      <c r="J416" s="150">
        <f t="shared" ref="J416" si="162">ROUND(E416*G416,2)</f>
        <v>2.73</v>
      </c>
      <c r="K416" s="248"/>
    </row>
    <row r="417" spans="1:11" s="147" customFormat="1" hidden="1">
      <c r="A417" s="302" t="s">
        <v>1470</v>
      </c>
      <c r="B417" s="306"/>
      <c r="C417" s="306"/>
      <c r="D417" s="306"/>
      <c r="E417" s="306"/>
      <c r="F417" s="306"/>
      <c r="G417" s="305"/>
      <c r="H417" s="151"/>
      <c r="I417" s="151"/>
      <c r="J417" s="249">
        <f>SUM(J413:J416)</f>
        <v>14.66</v>
      </c>
      <c r="K417" s="250"/>
    </row>
    <row r="418" spans="1:11" s="147" customFormat="1" hidden="1"/>
    <row r="419" spans="1:11" s="147" customFormat="1" hidden="1">
      <c r="A419" s="302" t="s">
        <v>1492</v>
      </c>
      <c r="B419" s="306"/>
      <c r="C419" s="306"/>
      <c r="D419" s="306"/>
      <c r="E419" s="305"/>
      <c r="F419" s="151"/>
      <c r="G419" s="148" t="s">
        <v>40</v>
      </c>
      <c r="H419" s="148" t="s">
        <v>40</v>
      </c>
      <c r="I419" s="148"/>
      <c r="J419" s="251">
        <v>9218</v>
      </c>
      <c r="K419" s="252"/>
    </row>
    <row r="420" spans="1:11" s="147" customFormat="1" ht="25.5" hidden="1">
      <c r="A420" s="302" t="s">
        <v>982</v>
      </c>
      <c r="B420" s="305"/>
      <c r="C420" s="148" t="s">
        <v>983</v>
      </c>
      <c r="D420" s="148" t="s">
        <v>1468</v>
      </c>
      <c r="E420" s="148" t="s">
        <v>1469</v>
      </c>
      <c r="F420" s="148" t="s">
        <v>1469</v>
      </c>
      <c r="G420" s="149" t="s">
        <v>1646</v>
      </c>
      <c r="H420" s="149" t="s">
        <v>1646</v>
      </c>
      <c r="I420" s="149"/>
      <c r="J420" s="148" t="s">
        <v>1470</v>
      </c>
      <c r="K420" s="152"/>
    </row>
    <row r="421" spans="1:11" s="147" customFormat="1" hidden="1">
      <c r="A421" s="302" t="s">
        <v>1476</v>
      </c>
      <c r="B421" s="306"/>
      <c r="C421" s="306"/>
      <c r="D421" s="306"/>
      <c r="E421" s="306"/>
      <c r="F421" s="306"/>
      <c r="G421" s="306"/>
      <c r="H421" s="306"/>
      <c r="I421" s="306"/>
      <c r="J421" s="305"/>
      <c r="K421" s="152"/>
    </row>
    <row r="422" spans="1:11" s="147" customFormat="1" hidden="1">
      <c r="A422" s="149" t="s">
        <v>40</v>
      </c>
      <c r="B422" s="155">
        <v>9218</v>
      </c>
      <c r="C422" s="149" t="s">
        <v>1492</v>
      </c>
      <c r="D422" s="149" t="s">
        <v>20</v>
      </c>
      <c r="E422" s="150">
        <v>1</v>
      </c>
      <c r="F422" s="150">
        <v>1</v>
      </c>
      <c r="G422" s="150">
        <f t="shared" ref="G422" si="163">H422*(1-$L$4)</f>
        <v>1715.0236000000002</v>
      </c>
      <c r="H422" s="150">
        <v>2256.61</v>
      </c>
      <c r="I422" s="150"/>
      <c r="J422" s="150">
        <f t="shared" ref="J422" si="164">ROUND(E422*G422,2)</f>
        <v>1715.02</v>
      </c>
      <c r="K422" s="248"/>
    </row>
    <row r="423" spans="1:11" s="147" customFormat="1" hidden="1">
      <c r="A423" s="302" t="s">
        <v>1470</v>
      </c>
      <c r="B423" s="306"/>
      <c r="C423" s="306"/>
      <c r="D423" s="306"/>
      <c r="E423" s="306"/>
      <c r="F423" s="306"/>
      <c r="G423" s="305"/>
      <c r="H423" s="151"/>
      <c r="I423" s="151"/>
      <c r="J423" s="249">
        <f>SUM(J421:J422)</f>
        <v>1715.02</v>
      </c>
      <c r="K423" s="250"/>
    </row>
    <row r="424" spans="1:11" s="147" customFormat="1" hidden="1"/>
    <row r="425" spans="1:11" s="147" customFormat="1" hidden="1">
      <c r="A425" s="302" t="s">
        <v>1498</v>
      </c>
      <c r="B425" s="306"/>
      <c r="C425" s="306"/>
      <c r="D425" s="306"/>
      <c r="E425" s="305"/>
      <c r="F425" s="151"/>
      <c r="G425" s="148" t="s">
        <v>40</v>
      </c>
      <c r="H425" s="148" t="s">
        <v>40</v>
      </c>
      <c r="I425" s="148"/>
      <c r="J425" s="251">
        <v>755</v>
      </c>
      <c r="K425" s="252"/>
    </row>
    <row r="426" spans="1:11" s="147" customFormat="1" ht="25.5" hidden="1">
      <c r="A426" s="302" t="s">
        <v>982</v>
      </c>
      <c r="B426" s="305"/>
      <c r="C426" s="148" t="s">
        <v>983</v>
      </c>
      <c r="D426" s="148" t="s">
        <v>1468</v>
      </c>
      <c r="E426" s="148" t="s">
        <v>1469</v>
      </c>
      <c r="F426" s="148" t="s">
        <v>1469</v>
      </c>
      <c r="G426" s="148" t="s">
        <v>1499</v>
      </c>
      <c r="H426" s="148" t="s">
        <v>1499</v>
      </c>
      <c r="I426" s="148"/>
      <c r="J426" s="148" t="s">
        <v>1470</v>
      </c>
      <c r="K426" s="152"/>
    </row>
    <row r="427" spans="1:11" s="147" customFormat="1" hidden="1">
      <c r="A427" s="302" t="s">
        <v>1476</v>
      </c>
      <c r="B427" s="306"/>
      <c r="C427" s="306"/>
      <c r="D427" s="306"/>
      <c r="E427" s="306"/>
      <c r="F427" s="306"/>
      <c r="G427" s="306"/>
      <c r="H427" s="306"/>
      <c r="I427" s="306"/>
      <c r="J427" s="305"/>
      <c r="K427" s="152"/>
    </row>
    <row r="428" spans="1:11" s="147" customFormat="1" hidden="1">
      <c r="A428" s="149" t="s">
        <v>40</v>
      </c>
      <c r="B428" s="155">
        <v>1649</v>
      </c>
      <c r="C428" s="149" t="s">
        <v>1500</v>
      </c>
      <c r="D428" s="149" t="s">
        <v>202</v>
      </c>
      <c r="E428" s="150">
        <v>1</v>
      </c>
      <c r="F428" s="150">
        <v>1</v>
      </c>
      <c r="G428" s="150">
        <f t="shared" ref="G428" si="165">H428*(1-$L$4)</f>
        <v>599.48040000000003</v>
      </c>
      <c r="H428" s="150">
        <v>788.79</v>
      </c>
      <c r="I428" s="150"/>
      <c r="J428" s="150">
        <f t="shared" ref="J428" si="166">ROUND(E428*G428,2)</f>
        <v>599.48</v>
      </c>
      <c r="K428" s="248"/>
    </row>
    <row r="429" spans="1:11" s="147" customFormat="1" hidden="1">
      <c r="A429" s="302" t="s">
        <v>1471</v>
      </c>
      <c r="B429" s="306"/>
      <c r="C429" s="306"/>
      <c r="D429" s="306"/>
      <c r="E429" s="306"/>
      <c r="F429" s="306"/>
      <c r="G429" s="306"/>
      <c r="H429" s="306"/>
      <c r="I429" s="306"/>
      <c r="J429" s="305"/>
      <c r="K429" s="152"/>
    </row>
    <row r="430" spans="1:11" s="147" customFormat="1" hidden="1">
      <c r="A430" s="149" t="s">
        <v>25</v>
      </c>
      <c r="B430" s="155">
        <v>88247</v>
      </c>
      <c r="C430" s="149" t="s">
        <v>337</v>
      </c>
      <c r="D430" s="149" t="s">
        <v>22</v>
      </c>
      <c r="E430" s="150">
        <f>F430</f>
        <v>0.3</v>
      </c>
      <c r="F430" s="150">
        <v>0.3</v>
      </c>
      <c r="G430" s="150">
        <f t="shared" ref="G430:G431" si="167">H430*(1-$L$4)</f>
        <v>10.647600000000001</v>
      </c>
      <c r="H430" s="150">
        <v>14.01</v>
      </c>
      <c r="I430" s="150"/>
      <c r="J430" s="150">
        <f t="shared" ref="J430:J431" si="168">ROUND(E430*G430,2)</f>
        <v>3.19</v>
      </c>
      <c r="K430" s="248"/>
    </row>
    <row r="431" spans="1:11" s="147" customFormat="1" hidden="1">
      <c r="A431" s="149" t="s">
        <v>25</v>
      </c>
      <c r="B431" s="155">
        <v>88264</v>
      </c>
      <c r="C431" s="149" t="s">
        <v>56</v>
      </c>
      <c r="D431" s="149" t="s">
        <v>22</v>
      </c>
      <c r="E431" s="150">
        <f>F431</f>
        <v>0.3</v>
      </c>
      <c r="F431" s="150">
        <v>0.3</v>
      </c>
      <c r="G431" s="150">
        <f t="shared" si="167"/>
        <v>13.634400000000001</v>
      </c>
      <c r="H431" s="150">
        <v>17.940000000000001</v>
      </c>
      <c r="I431" s="150"/>
      <c r="J431" s="150">
        <f t="shared" si="168"/>
        <v>4.09</v>
      </c>
      <c r="K431" s="248"/>
    </row>
    <row r="432" spans="1:11" s="147" customFormat="1" hidden="1">
      <c r="A432" s="302" t="s">
        <v>1470</v>
      </c>
      <c r="B432" s="306"/>
      <c r="C432" s="306"/>
      <c r="D432" s="306"/>
      <c r="E432" s="306"/>
      <c r="F432" s="306"/>
      <c r="G432" s="305"/>
      <c r="H432" s="151"/>
      <c r="I432" s="151"/>
      <c r="J432" s="249">
        <f>SUM(J428:J431)</f>
        <v>606.7600000000001</v>
      </c>
      <c r="K432" s="250"/>
    </row>
    <row r="433" spans="1:11" s="147" customFormat="1" hidden="1"/>
    <row r="434" spans="1:11" s="147" customFormat="1" hidden="1">
      <c r="A434" s="313" t="s">
        <v>1648</v>
      </c>
      <c r="B434" s="303"/>
      <c r="C434" s="303"/>
      <c r="D434" s="303"/>
      <c r="E434" s="304"/>
      <c r="F434" s="244"/>
      <c r="G434" s="148" t="s">
        <v>1051</v>
      </c>
      <c r="H434" s="148" t="s">
        <v>1051</v>
      </c>
      <c r="I434" s="148"/>
      <c r="J434" s="148" t="s">
        <v>1278</v>
      </c>
      <c r="K434" s="152"/>
    </row>
    <row r="435" spans="1:11" s="147" customFormat="1" ht="25.5" hidden="1">
      <c r="A435" s="302" t="s">
        <v>982</v>
      </c>
      <c r="B435" s="305"/>
      <c r="C435" s="148" t="s">
        <v>983</v>
      </c>
      <c r="D435" s="148" t="s">
        <v>1468</v>
      </c>
      <c r="E435" s="148" t="s">
        <v>1469</v>
      </c>
      <c r="F435" s="148" t="s">
        <v>1469</v>
      </c>
      <c r="G435" s="149" t="s">
        <v>1646</v>
      </c>
      <c r="H435" s="149" t="s">
        <v>1646</v>
      </c>
      <c r="I435" s="149"/>
      <c r="J435" s="148" t="s">
        <v>1470</v>
      </c>
      <c r="K435" s="152"/>
    </row>
    <row r="436" spans="1:11" s="147" customFormat="1" hidden="1">
      <c r="A436" s="302" t="s">
        <v>1476</v>
      </c>
      <c r="B436" s="306"/>
      <c r="C436" s="306"/>
      <c r="D436" s="306"/>
      <c r="E436" s="306"/>
      <c r="F436" s="306"/>
      <c r="G436" s="306"/>
      <c r="H436" s="306"/>
      <c r="I436" s="306"/>
      <c r="J436" s="305"/>
      <c r="K436" s="152"/>
    </row>
    <row r="437" spans="1:11" s="147" customFormat="1" ht="25.5" hidden="1">
      <c r="A437" s="149" t="s">
        <v>1592</v>
      </c>
      <c r="B437" s="149" t="s">
        <v>1472</v>
      </c>
      <c r="C437" s="149" t="s">
        <v>1593</v>
      </c>
      <c r="D437" s="149" t="s">
        <v>202</v>
      </c>
      <c r="E437" s="150">
        <v>1</v>
      </c>
      <c r="F437" s="150">
        <v>1</v>
      </c>
      <c r="G437" s="150">
        <f t="shared" ref="G437" si="169">H437*(1-$L$4)</f>
        <v>1995.9119999999998</v>
      </c>
      <c r="H437" s="153">
        <v>2626.2</v>
      </c>
      <c r="I437" s="153"/>
      <c r="J437" s="150">
        <f t="shared" ref="J437:J439" si="170">ROUND(E437*G437,2)</f>
        <v>1995.91</v>
      </c>
      <c r="K437" s="248"/>
    </row>
    <row r="438" spans="1:11" s="147" customFormat="1" ht="25.5" hidden="1">
      <c r="A438" s="149" t="s">
        <v>1493</v>
      </c>
      <c r="B438" s="149" t="s">
        <v>1472</v>
      </c>
      <c r="C438" s="149" t="s">
        <v>594</v>
      </c>
      <c r="D438" s="149" t="s">
        <v>202</v>
      </c>
      <c r="E438" s="150">
        <v>1</v>
      </c>
      <c r="F438" s="150">
        <v>1</v>
      </c>
      <c r="G438" s="150">
        <f t="shared" ref="G438:G439" si="171">H438*(1-$L$4)</f>
        <v>2174.4740000000002</v>
      </c>
      <c r="H438" s="153">
        <v>2861.15</v>
      </c>
      <c r="I438" s="153"/>
      <c r="J438" s="150">
        <f t="shared" si="170"/>
        <v>2174.4699999999998</v>
      </c>
      <c r="K438" s="248"/>
    </row>
    <row r="439" spans="1:11" s="147" customFormat="1" ht="25.5" hidden="1">
      <c r="A439" s="149" t="s">
        <v>1594</v>
      </c>
      <c r="B439" s="149" t="s">
        <v>1472</v>
      </c>
      <c r="C439" s="149" t="s">
        <v>1593</v>
      </c>
      <c r="D439" s="149" t="s">
        <v>202</v>
      </c>
      <c r="E439" s="150">
        <v>1</v>
      </c>
      <c r="F439" s="150">
        <v>1</v>
      </c>
      <c r="G439" s="150">
        <f t="shared" si="171"/>
        <v>2217.6799999999998</v>
      </c>
      <c r="H439" s="153">
        <v>2918</v>
      </c>
      <c r="I439" s="153"/>
      <c r="J439" s="150">
        <f t="shared" si="170"/>
        <v>2217.6799999999998</v>
      </c>
      <c r="K439" s="248"/>
    </row>
    <row r="440" spans="1:11" s="147" customFormat="1" hidden="1">
      <c r="A440" s="302" t="s">
        <v>1471</v>
      </c>
      <c r="B440" s="306"/>
      <c r="C440" s="306"/>
      <c r="D440" s="306"/>
      <c r="E440" s="306"/>
      <c r="F440" s="306"/>
      <c r="G440" s="306"/>
      <c r="H440" s="306"/>
      <c r="I440" s="306"/>
      <c r="J440" s="305"/>
      <c r="K440" s="152"/>
    </row>
    <row r="441" spans="1:11" s="147" customFormat="1" ht="25.5" hidden="1">
      <c r="A441" s="149" t="s">
        <v>1592</v>
      </c>
      <c r="B441" s="149" t="s">
        <v>1472</v>
      </c>
      <c r="C441" s="149" t="s">
        <v>595</v>
      </c>
      <c r="D441" s="149" t="s">
        <v>202</v>
      </c>
      <c r="E441" s="150">
        <v>1</v>
      </c>
      <c r="F441" s="150">
        <v>1</v>
      </c>
      <c r="G441" s="150">
        <f t="shared" ref="G441" si="172">H441*(1-$L$4)</f>
        <v>616.78559999999993</v>
      </c>
      <c r="H441" s="150">
        <v>811.56</v>
      </c>
      <c r="I441" s="150"/>
      <c r="J441" s="150">
        <f t="shared" ref="J441:J443" si="173">ROUND(E441*G441,2)</f>
        <v>616.79</v>
      </c>
      <c r="K441" s="248"/>
    </row>
    <row r="442" spans="1:11" s="147" customFormat="1" ht="25.5" hidden="1">
      <c r="A442" s="149" t="s">
        <v>1595</v>
      </c>
      <c r="B442" s="149" t="s">
        <v>1472</v>
      </c>
      <c r="C442" s="149" t="s">
        <v>595</v>
      </c>
      <c r="D442" s="149" t="s">
        <v>202</v>
      </c>
      <c r="E442" s="150">
        <v>1</v>
      </c>
      <c r="F442" s="150">
        <v>1</v>
      </c>
      <c r="G442" s="150">
        <f t="shared" ref="G442:G443" si="174">H442*(1-$L$4)</f>
        <v>531.92399999999998</v>
      </c>
      <c r="H442" s="150">
        <v>699.9</v>
      </c>
      <c r="I442" s="150"/>
      <c r="J442" s="150">
        <f t="shared" si="173"/>
        <v>531.91999999999996</v>
      </c>
      <c r="K442" s="248"/>
    </row>
    <row r="443" spans="1:11" s="147" customFormat="1" hidden="1">
      <c r="A443" s="149" t="s">
        <v>25</v>
      </c>
      <c r="B443" s="155">
        <v>88264</v>
      </c>
      <c r="C443" s="149" t="s">
        <v>56</v>
      </c>
      <c r="D443" s="149" t="s">
        <v>22</v>
      </c>
      <c r="E443" s="150">
        <f>F443</f>
        <v>1</v>
      </c>
      <c r="F443" s="150">
        <v>1</v>
      </c>
      <c r="G443" s="150">
        <f t="shared" si="174"/>
        <v>13.634400000000001</v>
      </c>
      <c r="H443" s="150">
        <v>17.940000000000001</v>
      </c>
      <c r="I443" s="150"/>
      <c r="J443" s="150">
        <f t="shared" si="173"/>
        <v>13.63</v>
      </c>
      <c r="K443" s="248"/>
    </row>
    <row r="444" spans="1:11" s="147" customFormat="1" hidden="1">
      <c r="A444" s="302" t="s">
        <v>1470</v>
      </c>
      <c r="B444" s="306"/>
      <c r="C444" s="306"/>
      <c r="D444" s="306"/>
      <c r="E444" s="306"/>
      <c r="F444" s="306"/>
      <c r="G444" s="305"/>
      <c r="H444" s="151"/>
      <c r="I444" s="151"/>
      <c r="J444" s="249">
        <f>((J437+J438+J439)/3)+((J441+J442)/2)+J443</f>
        <v>2717.3383333333331</v>
      </c>
      <c r="K444" s="250"/>
    </row>
    <row r="445" spans="1:11" s="147" customFormat="1" hidden="1"/>
    <row r="446" spans="1:11" s="147" customFormat="1" hidden="1">
      <c r="A446" s="302" t="s">
        <v>1511</v>
      </c>
      <c r="B446" s="306"/>
      <c r="C446" s="306"/>
      <c r="D446" s="306"/>
      <c r="E446" s="305"/>
      <c r="F446" s="151"/>
      <c r="G446" s="148" t="s">
        <v>40</v>
      </c>
      <c r="H446" s="148" t="s">
        <v>40</v>
      </c>
      <c r="I446" s="148"/>
      <c r="J446" s="251">
        <v>11417</v>
      </c>
      <c r="K446" s="252"/>
    </row>
    <row r="447" spans="1:11" s="147" customFormat="1" ht="25.5" hidden="1">
      <c r="A447" s="302" t="s">
        <v>982</v>
      </c>
      <c r="B447" s="305"/>
      <c r="C447" s="148" t="s">
        <v>983</v>
      </c>
      <c r="D447" s="148" t="s">
        <v>1468</v>
      </c>
      <c r="E447" s="148" t="s">
        <v>1469</v>
      </c>
      <c r="F447" s="148" t="s">
        <v>1469</v>
      </c>
      <c r="G447" s="148" t="s">
        <v>1499</v>
      </c>
      <c r="H447" s="148" t="s">
        <v>1499</v>
      </c>
      <c r="I447" s="148"/>
      <c r="J447" s="148" t="s">
        <v>1470</v>
      </c>
      <c r="K447" s="152"/>
    </row>
    <row r="448" spans="1:11" s="147" customFormat="1" hidden="1">
      <c r="A448" s="302" t="s">
        <v>1476</v>
      </c>
      <c r="B448" s="306"/>
      <c r="C448" s="306"/>
      <c r="D448" s="306"/>
      <c r="E448" s="306"/>
      <c r="F448" s="306"/>
      <c r="G448" s="306"/>
      <c r="H448" s="306"/>
      <c r="I448" s="306"/>
      <c r="J448" s="305"/>
      <c r="K448" s="152"/>
    </row>
    <row r="449" spans="1:11" s="147" customFormat="1" hidden="1">
      <c r="A449" s="149" t="s">
        <v>40</v>
      </c>
      <c r="B449" s="155">
        <v>11098</v>
      </c>
      <c r="C449" s="149" t="s">
        <v>596</v>
      </c>
      <c r="D449" s="149" t="s">
        <v>942</v>
      </c>
      <c r="E449" s="150">
        <v>1</v>
      </c>
      <c r="F449" s="150">
        <v>1</v>
      </c>
      <c r="G449" s="150">
        <f t="shared" ref="G449" si="175">H449*(1-$L$4)</f>
        <v>115.0412</v>
      </c>
      <c r="H449" s="150">
        <v>151.37</v>
      </c>
      <c r="I449" s="150"/>
      <c r="J449" s="150">
        <f t="shared" ref="J449" si="176">ROUND(E449*G449,2)</f>
        <v>115.04</v>
      </c>
      <c r="K449" s="248"/>
    </row>
    <row r="450" spans="1:11" s="147" customFormat="1" hidden="1">
      <c r="A450" s="302" t="s">
        <v>1471</v>
      </c>
      <c r="B450" s="306"/>
      <c r="C450" s="306"/>
      <c r="D450" s="306"/>
      <c r="E450" s="306"/>
      <c r="F450" s="306"/>
      <c r="G450" s="306"/>
      <c r="H450" s="306"/>
      <c r="I450" s="306"/>
      <c r="J450" s="305"/>
      <c r="K450" s="152"/>
    </row>
    <row r="451" spans="1:11" s="147" customFormat="1" hidden="1">
      <c r="A451" s="149" t="s">
        <v>25</v>
      </c>
      <c r="B451" s="155">
        <v>88316</v>
      </c>
      <c r="C451" s="149" t="s">
        <v>34</v>
      </c>
      <c r="D451" s="149" t="s">
        <v>22</v>
      </c>
      <c r="E451" s="150">
        <f t="shared" ref="E451:E452" si="177">F451</f>
        <v>0.2</v>
      </c>
      <c r="F451" s="150">
        <v>0.2</v>
      </c>
      <c r="G451" s="150">
        <f t="shared" ref="G451:G452" si="178">H451*(1-$L$4)</f>
        <v>10.5488</v>
      </c>
      <c r="H451" s="150">
        <v>13.88</v>
      </c>
      <c r="I451" s="150"/>
      <c r="J451" s="150">
        <f t="shared" ref="J451:J452" si="179">ROUND(E451*G451,2)</f>
        <v>2.11</v>
      </c>
      <c r="K451" s="248"/>
    </row>
    <row r="452" spans="1:11" s="147" customFormat="1" hidden="1">
      <c r="A452" s="149" t="s">
        <v>25</v>
      </c>
      <c r="B452" s="155">
        <v>88264</v>
      </c>
      <c r="C452" s="149" t="s">
        <v>56</v>
      </c>
      <c r="D452" s="149" t="s">
        <v>22</v>
      </c>
      <c r="E452" s="150">
        <f t="shared" si="177"/>
        <v>0.2</v>
      </c>
      <c r="F452" s="150">
        <v>0.2</v>
      </c>
      <c r="G452" s="150">
        <f t="shared" si="178"/>
        <v>13.634400000000001</v>
      </c>
      <c r="H452" s="150">
        <v>17.940000000000001</v>
      </c>
      <c r="I452" s="150"/>
      <c r="J452" s="150">
        <f t="shared" si="179"/>
        <v>2.73</v>
      </c>
      <c r="K452" s="248"/>
    </row>
    <row r="453" spans="1:11" s="147" customFormat="1" hidden="1">
      <c r="A453" s="302" t="s">
        <v>1470</v>
      </c>
      <c r="B453" s="306"/>
      <c r="C453" s="306"/>
      <c r="D453" s="306"/>
      <c r="E453" s="306"/>
      <c r="F453" s="306"/>
      <c r="G453" s="305"/>
      <c r="H453" s="151"/>
      <c r="I453" s="151"/>
      <c r="J453" s="249">
        <f>SUM(J449:J452)</f>
        <v>119.88000000000001</v>
      </c>
      <c r="K453" s="250"/>
    </row>
    <row r="454" spans="1:11" s="147" customFormat="1" hidden="1"/>
    <row r="455" spans="1:11" s="147" customFormat="1" hidden="1">
      <c r="A455" s="302" t="s">
        <v>1280</v>
      </c>
      <c r="B455" s="306"/>
      <c r="C455" s="306"/>
      <c r="D455" s="306"/>
      <c r="E455" s="305"/>
      <c r="F455" s="151"/>
      <c r="G455" s="148" t="s">
        <v>40</v>
      </c>
      <c r="H455" s="148" t="s">
        <v>40</v>
      </c>
      <c r="I455" s="148"/>
      <c r="J455" s="251">
        <v>11242</v>
      </c>
      <c r="K455" s="252"/>
    </row>
    <row r="456" spans="1:11" s="147" customFormat="1" ht="25.5" hidden="1">
      <c r="A456" s="302" t="s">
        <v>982</v>
      </c>
      <c r="B456" s="305"/>
      <c r="C456" s="148" t="s">
        <v>983</v>
      </c>
      <c r="D456" s="148" t="s">
        <v>1468</v>
      </c>
      <c r="E456" s="148" t="s">
        <v>1469</v>
      </c>
      <c r="F456" s="148" t="s">
        <v>1469</v>
      </c>
      <c r="G456" s="149" t="s">
        <v>1646</v>
      </c>
      <c r="H456" s="149" t="s">
        <v>1646</v>
      </c>
      <c r="I456" s="149"/>
      <c r="J456" s="148" t="s">
        <v>1470</v>
      </c>
      <c r="K456" s="152"/>
    </row>
    <row r="457" spans="1:11" s="147" customFormat="1" hidden="1">
      <c r="A457" s="302" t="s">
        <v>1476</v>
      </c>
      <c r="B457" s="306"/>
      <c r="C457" s="306"/>
      <c r="D457" s="306"/>
      <c r="E457" s="306"/>
      <c r="F457" s="306"/>
      <c r="G457" s="306"/>
      <c r="H457" s="306"/>
      <c r="I457" s="306"/>
      <c r="J457" s="305"/>
      <c r="K457" s="152"/>
    </row>
    <row r="458" spans="1:11" s="147" customFormat="1" hidden="1">
      <c r="A458" s="149" t="s">
        <v>25</v>
      </c>
      <c r="B458" s="155">
        <v>39603</v>
      </c>
      <c r="C458" s="149" t="s">
        <v>1504</v>
      </c>
      <c r="D458" s="149" t="s">
        <v>20</v>
      </c>
      <c r="E458" s="150">
        <v>1</v>
      </c>
      <c r="F458" s="150">
        <v>1</v>
      </c>
      <c r="G458" s="150">
        <f t="shared" ref="G458" si="180">H458*(1-$L$4)</f>
        <v>1.5656000000000001</v>
      </c>
      <c r="H458" s="150">
        <v>2.06</v>
      </c>
      <c r="I458" s="150"/>
      <c r="J458" s="150">
        <f t="shared" ref="J458" si="181">ROUND(E458*G458,2)</f>
        <v>1.57</v>
      </c>
      <c r="K458" s="248"/>
    </row>
    <row r="459" spans="1:11" s="147" customFormat="1" hidden="1">
      <c r="A459" s="302" t="s">
        <v>1471</v>
      </c>
      <c r="B459" s="306"/>
      <c r="C459" s="306"/>
      <c r="D459" s="306"/>
      <c r="E459" s="306"/>
      <c r="F459" s="306"/>
      <c r="G459" s="306"/>
      <c r="H459" s="306"/>
      <c r="I459" s="306"/>
      <c r="J459" s="305"/>
      <c r="K459" s="152"/>
    </row>
    <row r="460" spans="1:11" s="147" customFormat="1" hidden="1">
      <c r="A460" s="149" t="s">
        <v>25</v>
      </c>
      <c r="B460" s="155">
        <v>88264</v>
      </c>
      <c r="C460" s="149" t="s">
        <v>56</v>
      </c>
      <c r="D460" s="149" t="s">
        <v>22</v>
      </c>
      <c r="E460" s="150">
        <f t="shared" ref="E460:E461" si="182">F460</f>
        <v>0.1</v>
      </c>
      <c r="F460" s="150">
        <v>0.1</v>
      </c>
      <c r="G460" s="150">
        <f t="shared" ref="G460:G461" si="183">H460*(1-$L$4)</f>
        <v>13.634400000000001</v>
      </c>
      <c r="H460" s="150">
        <v>17.940000000000001</v>
      </c>
      <c r="I460" s="150"/>
      <c r="J460" s="150">
        <f t="shared" ref="J460:J461" si="184">ROUND(E460*G460,2)</f>
        <v>1.36</v>
      </c>
      <c r="K460" s="248"/>
    </row>
    <row r="461" spans="1:11" s="147" customFormat="1" hidden="1">
      <c r="A461" s="149" t="s">
        <v>25</v>
      </c>
      <c r="B461" s="155">
        <v>88316</v>
      </c>
      <c r="C461" s="149" t="s">
        <v>34</v>
      </c>
      <c r="D461" s="149" t="s">
        <v>22</v>
      </c>
      <c r="E461" s="150">
        <f t="shared" si="182"/>
        <v>0.1</v>
      </c>
      <c r="F461" s="150">
        <v>0.1</v>
      </c>
      <c r="G461" s="150">
        <f t="shared" si="183"/>
        <v>10.5488</v>
      </c>
      <c r="H461" s="150">
        <v>13.88</v>
      </c>
      <c r="I461" s="150"/>
      <c r="J461" s="150">
        <f t="shared" si="184"/>
        <v>1.05</v>
      </c>
      <c r="K461" s="248"/>
    </row>
    <row r="462" spans="1:11" s="147" customFormat="1" hidden="1">
      <c r="A462" s="302" t="s">
        <v>1470</v>
      </c>
      <c r="B462" s="306"/>
      <c r="C462" s="306"/>
      <c r="D462" s="306"/>
      <c r="E462" s="306"/>
      <c r="F462" s="306"/>
      <c r="G462" s="305"/>
      <c r="H462" s="151"/>
      <c r="I462" s="151"/>
      <c r="J462" s="249">
        <f>SUM(J458:J461)</f>
        <v>3.9800000000000004</v>
      </c>
      <c r="K462" s="250"/>
    </row>
    <row r="463" spans="1:11" s="147" customFormat="1" hidden="1"/>
    <row r="464" spans="1:11" s="147" customFormat="1" hidden="1">
      <c r="A464" s="302" t="s">
        <v>597</v>
      </c>
      <c r="B464" s="306"/>
      <c r="C464" s="306"/>
      <c r="D464" s="306"/>
      <c r="E464" s="305"/>
      <c r="F464" s="151"/>
      <c r="G464" s="148" t="s">
        <v>1051</v>
      </c>
      <c r="H464" s="148" t="s">
        <v>1051</v>
      </c>
      <c r="I464" s="148"/>
      <c r="J464" s="148" t="s">
        <v>1283</v>
      </c>
      <c r="K464" s="152"/>
    </row>
    <row r="465" spans="1:11" s="147" customFormat="1" ht="25.5" hidden="1">
      <c r="A465" s="302" t="s">
        <v>982</v>
      </c>
      <c r="B465" s="305"/>
      <c r="C465" s="148" t="s">
        <v>983</v>
      </c>
      <c r="D465" s="148" t="s">
        <v>1468</v>
      </c>
      <c r="E465" s="148" t="s">
        <v>1469</v>
      </c>
      <c r="F465" s="148" t="s">
        <v>1469</v>
      </c>
      <c r="G465" s="149" t="s">
        <v>1646</v>
      </c>
      <c r="H465" s="149" t="s">
        <v>1646</v>
      </c>
      <c r="I465" s="149"/>
      <c r="J465" s="148" t="s">
        <v>1470</v>
      </c>
      <c r="K465" s="152"/>
    </row>
    <row r="466" spans="1:11" s="147" customFormat="1" hidden="1">
      <c r="A466" s="302" t="s">
        <v>1476</v>
      </c>
      <c r="B466" s="306"/>
      <c r="C466" s="306"/>
      <c r="D466" s="306"/>
      <c r="E466" s="306"/>
      <c r="F466" s="306"/>
      <c r="G466" s="306"/>
      <c r="H466" s="306"/>
      <c r="I466" s="306"/>
      <c r="J466" s="305"/>
      <c r="K466" s="152"/>
    </row>
    <row r="467" spans="1:11" s="147" customFormat="1" ht="25.5" hidden="1">
      <c r="A467" s="149" t="s">
        <v>1592</v>
      </c>
      <c r="B467" s="149" t="s">
        <v>1472</v>
      </c>
      <c r="C467" s="149" t="s">
        <v>1598</v>
      </c>
      <c r="D467" s="149" t="s">
        <v>202</v>
      </c>
      <c r="E467" s="150">
        <v>1</v>
      </c>
      <c r="F467" s="150">
        <v>1</v>
      </c>
      <c r="G467" s="150">
        <f t="shared" ref="G467" si="185">H467*(1-$L$4)</f>
        <v>294.66720000000004</v>
      </c>
      <c r="H467" s="150">
        <v>387.72</v>
      </c>
      <c r="I467" s="150"/>
      <c r="J467" s="150">
        <f t="shared" ref="J467:J469" si="186">ROUND(E467*G467,2)</f>
        <v>294.67</v>
      </c>
      <c r="K467" s="248"/>
    </row>
    <row r="468" spans="1:11" s="147" customFormat="1" ht="25.5" hidden="1">
      <c r="A468" s="149" t="s">
        <v>1595</v>
      </c>
      <c r="B468" s="149" t="s">
        <v>1472</v>
      </c>
      <c r="C468" s="149" t="s">
        <v>1598</v>
      </c>
      <c r="D468" s="149" t="s">
        <v>202</v>
      </c>
      <c r="E468" s="150">
        <v>1</v>
      </c>
      <c r="F468" s="150">
        <v>1</v>
      </c>
      <c r="G468" s="150">
        <f t="shared" ref="G468" si="187">H468*(1-$L$4)</f>
        <v>303.4984</v>
      </c>
      <c r="H468" s="150">
        <v>399.34</v>
      </c>
      <c r="I468" s="150"/>
      <c r="J468" s="150">
        <f t="shared" si="186"/>
        <v>303.5</v>
      </c>
      <c r="K468" s="248"/>
    </row>
    <row r="469" spans="1:11" s="147" customFormat="1" ht="25.5" hidden="1">
      <c r="A469" s="149" t="s">
        <v>1594</v>
      </c>
      <c r="B469" s="149" t="s">
        <v>1472</v>
      </c>
      <c r="C469" s="149" t="s">
        <v>1598</v>
      </c>
      <c r="D469" s="149" t="s">
        <v>202</v>
      </c>
      <c r="E469" s="150">
        <v>1</v>
      </c>
      <c r="F469" s="150">
        <v>1</v>
      </c>
      <c r="G469" s="150">
        <f t="shared" ref="G469" si="188">H469*(1-$L$4)</f>
        <v>274.69439999999997</v>
      </c>
      <c r="H469" s="150">
        <v>361.44</v>
      </c>
      <c r="I469" s="150"/>
      <c r="J469" s="150">
        <f t="shared" si="186"/>
        <v>274.69</v>
      </c>
      <c r="K469" s="248"/>
    </row>
    <row r="470" spans="1:11" s="147" customFormat="1" hidden="1">
      <c r="A470" s="302" t="s">
        <v>1471</v>
      </c>
      <c r="B470" s="306"/>
      <c r="C470" s="306"/>
      <c r="D470" s="306"/>
      <c r="E470" s="306"/>
      <c r="F470" s="306"/>
      <c r="G470" s="306"/>
      <c r="H470" s="306"/>
      <c r="I470" s="306"/>
      <c r="J470" s="305"/>
      <c r="K470" s="152"/>
    </row>
    <row r="471" spans="1:11" s="147" customFormat="1" hidden="1">
      <c r="A471" s="149" t="s">
        <v>25</v>
      </c>
      <c r="B471" s="155">
        <v>88264</v>
      </c>
      <c r="C471" s="149" t="s">
        <v>56</v>
      </c>
      <c r="D471" s="149" t="s">
        <v>22</v>
      </c>
      <c r="E471" s="150">
        <f>F471</f>
        <v>1.0001</v>
      </c>
      <c r="F471" s="150">
        <v>1.0001</v>
      </c>
      <c r="G471" s="150">
        <f t="shared" ref="G471" si="189">H471*(1-$L$4)</f>
        <v>13.634400000000001</v>
      </c>
      <c r="H471" s="150">
        <v>17.940000000000001</v>
      </c>
      <c r="I471" s="150"/>
      <c r="J471" s="150">
        <f t="shared" ref="J471" si="190">ROUND(E471*G471,2)</f>
        <v>13.64</v>
      </c>
      <c r="K471" s="248"/>
    </row>
    <row r="472" spans="1:11" s="147" customFormat="1" hidden="1">
      <c r="A472" s="302" t="s">
        <v>1470</v>
      </c>
      <c r="B472" s="306"/>
      <c r="C472" s="306"/>
      <c r="D472" s="306"/>
      <c r="E472" s="306"/>
      <c r="F472" s="306"/>
      <c r="G472" s="305"/>
      <c r="H472" s="151"/>
      <c r="I472" s="151"/>
      <c r="J472" s="249">
        <f>((J467+J468+J469)/3)+J471</f>
        <v>304.59333333333336</v>
      </c>
      <c r="K472" s="250"/>
    </row>
    <row r="473" spans="1:11" s="147" customFormat="1" hidden="1"/>
    <row r="474" spans="1:11" s="147" customFormat="1" hidden="1">
      <c r="A474" s="302" t="s">
        <v>1505</v>
      </c>
      <c r="B474" s="306"/>
      <c r="C474" s="306"/>
      <c r="D474" s="306"/>
      <c r="E474" s="305"/>
      <c r="F474" s="151"/>
      <c r="G474" s="148" t="s">
        <v>40</v>
      </c>
      <c r="H474" s="148" t="s">
        <v>40</v>
      </c>
      <c r="I474" s="148"/>
      <c r="J474" s="251">
        <v>758</v>
      </c>
      <c r="K474" s="252"/>
    </row>
    <row r="475" spans="1:11" s="147" customFormat="1" ht="25.5" hidden="1">
      <c r="A475" s="302" t="s">
        <v>982</v>
      </c>
      <c r="B475" s="305"/>
      <c r="C475" s="148" t="s">
        <v>983</v>
      </c>
      <c r="D475" s="148" t="s">
        <v>1468</v>
      </c>
      <c r="E475" s="148" t="s">
        <v>1469</v>
      </c>
      <c r="F475" s="148" t="s">
        <v>1469</v>
      </c>
      <c r="G475" s="149" t="s">
        <v>1646</v>
      </c>
      <c r="H475" s="149" t="s">
        <v>1646</v>
      </c>
      <c r="I475" s="149"/>
      <c r="J475" s="148" t="s">
        <v>1470</v>
      </c>
      <c r="K475" s="152"/>
    </row>
    <row r="476" spans="1:11" s="147" customFormat="1" hidden="1">
      <c r="A476" s="302" t="s">
        <v>1476</v>
      </c>
      <c r="B476" s="306"/>
      <c r="C476" s="306"/>
      <c r="D476" s="306"/>
      <c r="E476" s="306"/>
      <c r="F476" s="306"/>
      <c r="G476" s="306"/>
      <c r="H476" s="306"/>
      <c r="I476" s="306"/>
      <c r="J476" s="305"/>
      <c r="K476" s="152"/>
    </row>
    <row r="477" spans="1:11" s="147" customFormat="1" hidden="1">
      <c r="A477" s="149" t="s">
        <v>40</v>
      </c>
      <c r="B477" s="155">
        <v>1902</v>
      </c>
      <c r="C477" s="149" t="s">
        <v>1506</v>
      </c>
      <c r="D477" s="149" t="s">
        <v>1507</v>
      </c>
      <c r="E477" s="150">
        <v>1</v>
      </c>
      <c r="F477" s="150">
        <v>1</v>
      </c>
      <c r="G477" s="150">
        <f t="shared" ref="G477" si="191">H477*(1-$L$4)</f>
        <v>443.93880000000001</v>
      </c>
      <c r="H477" s="150">
        <v>584.13</v>
      </c>
      <c r="I477" s="150"/>
      <c r="J477" s="150">
        <f t="shared" ref="J477" si="192">ROUND(E477*G477,2)</f>
        <v>443.94</v>
      </c>
      <c r="K477" s="248"/>
    </row>
    <row r="478" spans="1:11" s="147" customFormat="1" hidden="1">
      <c r="A478" s="302" t="s">
        <v>1471</v>
      </c>
      <c r="B478" s="306"/>
      <c r="C478" s="306"/>
      <c r="D478" s="306"/>
      <c r="E478" s="306"/>
      <c r="F478" s="306"/>
      <c r="G478" s="306"/>
      <c r="H478" s="306"/>
      <c r="I478" s="306"/>
      <c r="J478" s="305"/>
      <c r="K478" s="152"/>
    </row>
    <row r="479" spans="1:11" s="147" customFormat="1" hidden="1">
      <c r="A479" s="149" t="s">
        <v>25</v>
      </c>
      <c r="B479" s="155">
        <v>88316</v>
      </c>
      <c r="C479" s="149" t="s">
        <v>34</v>
      </c>
      <c r="D479" s="149" t="s">
        <v>22</v>
      </c>
      <c r="E479" s="150">
        <f t="shared" ref="E479:E480" si="193">F479</f>
        <v>2</v>
      </c>
      <c r="F479" s="150">
        <v>2</v>
      </c>
      <c r="G479" s="150">
        <f t="shared" ref="G479:G480" si="194">H479*(1-$L$4)</f>
        <v>10.5488</v>
      </c>
      <c r="H479" s="150">
        <v>13.88</v>
      </c>
      <c r="I479" s="150"/>
      <c r="J479" s="150">
        <f t="shared" ref="J479:J480" si="195">ROUND(E479*G479,2)</f>
        <v>21.1</v>
      </c>
      <c r="K479" s="248"/>
    </row>
    <row r="480" spans="1:11" s="147" customFormat="1" hidden="1">
      <c r="A480" s="149" t="s">
        <v>25</v>
      </c>
      <c r="B480" s="155">
        <v>88264</v>
      </c>
      <c r="C480" s="149" t="s">
        <v>56</v>
      </c>
      <c r="D480" s="149" t="s">
        <v>22</v>
      </c>
      <c r="E480" s="150">
        <f t="shared" si="193"/>
        <v>2</v>
      </c>
      <c r="F480" s="150">
        <v>2</v>
      </c>
      <c r="G480" s="150">
        <f t="shared" si="194"/>
        <v>13.634400000000001</v>
      </c>
      <c r="H480" s="150">
        <v>17.940000000000001</v>
      </c>
      <c r="I480" s="150"/>
      <c r="J480" s="150">
        <f t="shared" si="195"/>
        <v>27.27</v>
      </c>
      <c r="K480" s="248"/>
    </row>
    <row r="481" spans="1:11" s="147" customFormat="1" hidden="1">
      <c r="A481" s="302" t="s">
        <v>1470</v>
      </c>
      <c r="B481" s="306"/>
      <c r="C481" s="306"/>
      <c r="D481" s="306"/>
      <c r="E481" s="306"/>
      <c r="F481" s="306"/>
      <c r="G481" s="305"/>
      <c r="H481" s="151"/>
      <c r="I481" s="151"/>
      <c r="J481" s="249">
        <f>SUM(J477:J480)</f>
        <v>492.31</v>
      </c>
      <c r="K481" s="250"/>
    </row>
    <row r="482" spans="1:11" s="147" customFormat="1" hidden="1"/>
    <row r="483" spans="1:11" s="147" customFormat="1" hidden="1">
      <c r="A483" s="302" t="s">
        <v>1338</v>
      </c>
      <c r="B483" s="306"/>
      <c r="C483" s="306"/>
      <c r="D483" s="306"/>
      <c r="E483" s="305"/>
      <c r="F483" s="151"/>
      <c r="G483" s="148" t="s">
        <v>40</v>
      </c>
      <c r="H483" s="148" t="s">
        <v>40</v>
      </c>
      <c r="I483" s="148"/>
      <c r="J483" s="251">
        <v>1712</v>
      </c>
      <c r="K483" s="252"/>
    </row>
    <row r="484" spans="1:11" s="147" customFormat="1" ht="25.5" hidden="1">
      <c r="A484" s="302" t="s">
        <v>982</v>
      </c>
      <c r="B484" s="305"/>
      <c r="C484" s="148" t="s">
        <v>983</v>
      </c>
      <c r="D484" s="148" t="s">
        <v>1468</v>
      </c>
      <c r="E484" s="148" t="s">
        <v>1469</v>
      </c>
      <c r="F484" s="148" t="s">
        <v>1469</v>
      </c>
      <c r="G484" s="149" t="s">
        <v>1646</v>
      </c>
      <c r="H484" s="149" t="s">
        <v>1646</v>
      </c>
      <c r="I484" s="149"/>
      <c r="J484" s="148" t="s">
        <v>1470</v>
      </c>
      <c r="K484" s="152"/>
    </row>
    <row r="485" spans="1:11" s="147" customFormat="1" hidden="1">
      <c r="A485" s="302" t="s">
        <v>1476</v>
      </c>
      <c r="B485" s="306"/>
      <c r="C485" s="306"/>
      <c r="D485" s="306"/>
      <c r="E485" s="306"/>
      <c r="F485" s="306"/>
      <c r="G485" s="306"/>
      <c r="H485" s="306"/>
      <c r="I485" s="306"/>
      <c r="J485" s="305"/>
      <c r="K485" s="152"/>
    </row>
    <row r="486" spans="1:11" s="147" customFormat="1" hidden="1">
      <c r="A486" s="149" t="s">
        <v>40</v>
      </c>
      <c r="B486" s="155">
        <v>545</v>
      </c>
      <c r="C486" s="149" t="s">
        <v>1512</v>
      </c>
      <c r="D486" s="149" t="s">
        <v>1481</v>
      </c>
      <c r="E486" s="254">
        <v>1</v>
      </c>
      <c r="F486" s="254">
        <v>1</v>
      </c>
      <c r="G486" s="150">
        <f t="shared" ref="G486:G488" si="196">H486*(1-$L$4)</f>
        <v>1668.96</v>
      </c>
      <c r="H486" s="150">
        <v>2196</v>
      </c>
      <c r="I486" s="150"/>
      <c r="J486" s="150">
        <f t="shared" ref="J486:J488" si="197">ROUND(E486*G486,2)</f>
        <v>1668.96</v>
      </c>
      <c r="K486" s="248"/>
    </row>
    <row r="487" spans="1:11" s="147" customFormat="1" ht="25.5" hidden="1">
      <c r="A487" s="149" t="s">
        <v>40</v>
      </c>
      <c r="B487" s="155">
        <v>68</v>
      </c>
      <c r="C487" s="149" t="s">
        <v>742</v>
      </c>
      <c r="D487" s="149" t="s">
        <v>1477</v>
      </c>
      <c r="E487" s="254">
        <v>2.2639999999999998</v>
      </c>
      <c r="F487" s="254">
        <v>2.2639999999999998</v>
      </c>
      <c r="G487" s="150">
        <f t="shared" si="196"/>
        <v>8.2004000000000001</v>
      </c>
      <c r="H487" s="150">
        <v>10.79</v>
      </c>
      <c r="I487" s="150"/>
      <c r="J487" s="150">
        <f t="shared" si="197"/>
        <v>18.57</v>
      </c>
      <c r="K487" s="248"/>
    </row>
    <row r="488" spans="1:11" s="147" customFormat="1" ht="25.5" hidden="1">
      <c r="A488" s="149" t="s">
        <v>40</v>
      </c>
      <c r="B488" s="155">
        <v>2497</v>
      </c>
      <c r="C488" s="149" t="s">
        <v>1599</v>
      </c>
      <c r="D488" s="149" t="s">
        <v>1477</v>
      </c>
      <c r="E488" s="254">
        <v>5.5640000000000001</v>
      </c>
      <c r="F488" s="254">
        <v>5.5640000000000001</v>
      </c>
      <c r="G488" s="150">
        <f t="shared" si="196"/>
        <v>30.848400000000002</v>
      </c>
      <c r="H488" s="150">
        <v>40.590000000000003</v>
      </c>
      <c r="I488" s="150"/>
      <c r="J488" s="150">
        <f t="shared" si="197"/>
        <v>171.64</v>
      </c>
      <c r="K488" s="248"/>
    </row>
    <row r="489" spans="1:11" s="147" customFormat="1" hidden="1">
      <c r="A489" s="302" t="s">
        <v>1470</v>
      </c>
      <c r="B489" s="306"/>
      <c r="C489" s="306"/>
      <c r="D489" s="306"/>
      <c r="E489" s="306"/>
      <c r="F489" s="306"/>
      <c r="G489" s="305"/>
      <c r="H489" s="151"/>
      <c r="I489" s="151"/>
      <c r="J489" s="249">
        <f>SUM(J485:J488)</f>
        <v>1859.17</v>
      </c>
      <c r="K489" s="250"/>
    </row>
    <row r="490" spans="1:11" s="147" customFormat="1" hidden="1"/>
    <row r="491" spans="1:11" s="147" customFormat="1" hidden="1">
      <c r="A491" s="302" t="s">
        <v>1350</v>
      </c>
      <c r="B491" s="306"/>
      <c r="C491" s="306"/>
      <c r="D491" s="306"/>
      <c r="E491" s="305"/>
      <c r="F491" s="151"/>
      <c r="G491" s="148" t="s">
        <v>40</v>
      </c>
      <c r="H491" s="148" t="s">
        <v>40</v>
      </c>
      <c r="I491" s="148"/>
      <c r="J491" s="251">
        <v>4179</v>
      </c>
      <c r="K491" s="252"/>
    </row>
    <row r="492" spans="1:11" s="147" customFormat="1" ht="25.5" hidden="1">
      <c r="A492" s="302" t="s">
        <v>982</v>
      </c>
      <c r="B492" s="305"/>
      <c r="C492" s="148" t="s">
        <v>983</v>
      </c>
      <c r="D492" s="148" t="s">
        <v>1468</v>
      </c>
      <c r="E492" s="148" t="s">
        <v>1469</v>
      </c>
      <c r="F492" s="148" t="s">
        <v>1469</v>
      </c>
      <c r="G492" s="149" t="s">
        <v>1646</v>
      </c>
      <c r="H492" s="149" t="s">
        <v>1646</v>
      </c>
      <c r="I492" s="149"/>
      <c r="J492" s="148" t="s">
        <v>1470</v>
      </c>
      <c r="K492" s="152"/>
    </row>
    <row r="493" spans="1:11" s="147" customFormat="1" hidden="1">
      <c r="A493" s="302" t="s">
        <v>1476</v>
      </c>
      <c r="B493" s="306"/>
      <c r="C493" s="306"/>
      <c r="D493" s="306"/>
      <c r="E493" s="306"/>
      <c r="F493" s="306"/>
      <c r="G493" s="306"/>
      <c r="H493" s="306"/>
      <c r="I493" s="306"/>
      <c r="J493" s="305"/>
      <c r="K493" s="152"/>
    </row>
    <row r="494" spans="1:11" s="147" customFormat="1" ht="38.25" hidden="1">
      <c r="A494" s="149" t="s">
        <v>25</v>
      </c>
      <c r="B494" s="155">
        <v>39258</v>
      </c>
      <c r="C494" s="149" t="s">
        <v>1643</v>
      </c>
      <c r="D494" s="149" t="s">
        <v>49</v>
      </c>
      <c r="E494" s="150">
        <v>1.02</v>
      </c>
      <c r="F494" s="150">
        <v>1.02</v>
      </c>
      <c r="G494" s="150">
        <f t="shared" ref="G494" si="198">H494*(1-$L$4)</f>
        <v>7.0832000000000006</v>
      </c>
      <c r="H494" s="150">
        <v>9.32</v>
      </c>
      <c r="I494" s="150"/>
      <c r="J494" s="150">
        <f t="shared" ref="J494" si="199">ROUND(E494*G494,2)</f>
        <v>7.22</v>
      </c>
      <c r="K494" s="248"/>
    </row>
    <row r="495" spans="1:11" s="147" customFormat="1" hidden="1">
      <c r="A495" s="302" t="s">
        <v>1471</v>
      </c>
      <c r="B495" s="306"/>
      <c r="C495" s="306"/>
      <c r="D495" s="306"/>
      <c r="E495" s="306"/>
      <c r="F495" s="306"/>
      <c r="G495" s="306"/>
      <c r="H495" s="306"/>
      <c r="I495" s="306"/>
      <c r="J495" s="305"/>
      <c r="K495" s="152"/>
    </row>
    <row r="496" spans="1:11" s="147" customFormat="1" hidden="1">
      <c r="A496" s="149" t="s">
        <v>25</v>
      </c>
      <c r="B496" s="155">
        <v>88316</v>
      </c>
      <c r="C496" s="149" t="s">
        <v>34</v>
      </c>
      <c r="D496" s="149" t="s">
        <v>22</v>
      </c>
      <c r="E496" s="150">
        <f t="shared" ref="E496:E497" si="200">F496</f>
        <v>0.1</v>
      </c>
      <c r="F496" s="150">
        <v>0.1</v>
      </c>
      <c r="G496" s="150">
        <f t="shared" ref="G496:G497" si="201">H496*(1-$L$4)</f>
        <v>10.5488</v>
      </c>
      <c r="H496" s="150">
        <v>13.88</v>
      </c>
      <c r="I496" s="150"/>
      <c r="J496" s="150">
        <f t="shared" ref="J496:J497" si="202">ROUND(E496*G496,2)</f>
        <v>1.05</v>
      </c>
      <c r="K496" s="248"/>
    </row>
    <row r="497" spans="1:11" s="147" customFormat="1" hidden="1">
      <c r="A497" s="149" t="s">
        <v>25</v>
      </c>
      <c r="B497" s="155">
        <v>88264</v>
      </c>
      <c r="C497" s="149" t="s">
        <v>56</v>
      </c>
      <c r="D497" s="149" t="s">
        <v>22</v>
      </c>
      <c r="E497" s="150">
        <f t="shared" si="200"/>
        <v>0.1002</v>
      </c>
      <c r="F497" s="150">
        <v>0.1002</v>
      </c>
      <c r="G497" s="150">
        <f t="shared" si="201"/>
        <v>13.634400000000001</v>
      </c>
      <c r="H497" s="150">
        <v>17.940000000000001</v>
      </c>
      <c r="I497" s="150"/>
      <c r="J497" s="150">
        <f t="shared" si="202"/>
        <v>1.37</v>
      </c>
      <c r="K497" s="248"/>
    </row>
    <row r="498" spans="1:11" s="147" customFormat="1" hidden="1">
      <c r="A498" s="302" t="s">
        <v>1470</v>
      </c>
      <c r="B498" s="306"/>
      <c r="C498" s="306"/>
      <c r="D498" s="306"/>
      <c r="E498" s="306"/>
      <c r="F498" s="306"/>
      <c r="G498" s="305"/>
      <c r="H498" s="151"/>
      <c r="I498" s="151"/>
      <c r="J498" s="249">
        <f>SUM(J494:J497)</f>
        <v>9.64</v>
      </c>
      <c r="K498" s="250"/>
    </row>
    <row r="499" spans="1:11" s="147" customFormat="1" hidden="1"/>
    <row r="500" spans="1:11" s="147" customFormat="1" hidden="1">
      <c r="A500" s="302" t="s">
        <v>1352</v>
      </c>
      <c r="B500" s="306"/>
      <c r="C500" s="306"/>
      <c r="D500" s="306"/>
      <c r="E500" s="305"/>
      <c r="F500" s="151"/>
      <c r="G500" s="148" t="s">
        <v>40</v>
      </c>
      <c r="H500" s="148" t="s">
        <v>40</v>
      </c>
      <c r="I500" s="148"/>
      <c r="J500" s="251">
        <v>11413</v>
      </c>
      <c r="K500" s="252"/>
    </row>
    <row r="501" spans="1:11" s="147" customFormat="1" ht="25.5" hidden="1">
      <c r="A501" s="302" t="s">
        <v>982</v>
      </c>
      <c r="B501" s="305"/>
      <c r="C501" s="148" t="s">
        <v>983</v>
      </c>
      <c r="D501" s="148" t="s">
        <v>1468</v>
      </c>
      <c r="E501" s="148" t="s">
        <v>1469</v>
      </c>
      <c r="F501" s="148" t="s">
        <v>1469</v>
      </c>
      <c r="G501" s="149" t="s">
        <v>1646</v>
      </c>
      <c r="H501" s="149" t="s">
        <v>1646</v>
      </c>
      <c r="I501" s="149"/>
      <c r="J501" s="148" t="s">
        <v>1470</v>
      </c>
      <c r="K501" s="152"/>
    </row>
    <row r="502" spans="1:11" s="147" customFormat="1" hidden="1">
      <c r="A502" s="302" t="s">
        <v>1476</v>
      </c>
      <c r="B502" s="306"/>
      <c r="C502" s="306"/>
      <c r="D502" s="306"/>
      <c r="E502" s="306"/>
      <c r="F502" s="306"/>
      <c r="G502" s="306"/>
      <c r="H502" s="306"/>
      <c r="I502" s="306"/>
      <c r="J502" s="305"/>
      <c r="K502" s="152"/>
    </row>
    <row r="503" spans="1:11" s="147" customFormat="1" ht="38.25" hidden="1">
      <c r="A503" s="149" t="s">
        <v>25</v>
      </c>
      <c r="B503" s="155">
        <v>39259</v>
      </c>
      <c r="C503" s="149" t="s">
        <v>1642</v>
      </c>
      <c r="D503" s="149" t="s">
        <v>49</v>
      </c>
      <c r="E503" s="150">
        <v>1.02</v>
      </c>
      <c r="F503" s="150">
        <v>1.02</v>
      </c>
      <c r="G503" s="150">
        <f t="shared" ref="G503" si="203">H503*(1-$L$4)</f>
        <v>10.792</v>
      </c>
      <c r="H503" s="150">
        <v>14.2</v>
      </c>
      <c r="I503" s="150"/>
      <c r="J503" s="150">
        <f t="shared" ref="J503" si="204">ROUND(E503*G503,2)</f>
        <v>11.01</v>
      </c>
      <c r="K503" s="248"/>
    </row>
    <row r="504" spans="1:11" s="147" customFormat="1" hidden="1">
      <c r="A504" s="302" t="s">
        <v>1471</v>
      </c>
      <c r="B504" s="306"/>
      <c r="C504" s="306"/>
      <c r="D504" s="306"/>
      <c r="E504" s="306"/>
      <c r="F504" s="306"/>
      <c r="G504" s="306"/>
      <c r="H504" s="306"/>
      <c r="I504" s="306"/>
      <c r="J504" s="305"/>
      <c r="K504" s="152"/>
    </row>
    <row r="505" spans="1:11" s="147" customFormat="1" hidden="1">
      <c r="A505" s="149" t="s">
        <v>25</v>
      </c>
      <c r="B505" s="155">
        <v>88316</v>
      </c>
      <c r="C505" s="149" t="s">
        <v>34</v>
      </c>
      <c r="D505" s="149" t="s">
        <v>22</v>
      </c>
      <c r="E505" s="150">
        <f t="shared" ref="E505:E506" si="205">F505</f>
        <v>0.1</v>
      </c>
      <c r="F505" s="150">
        <v>0.1</v>
      </c>
      <c r="G505" s="150">
        <f t="shared" ref="G505:G506" si="206">H505*(1-$L$4)</f>
        <v>10.5488</v>
      </c>
      <c r="H505" s="150">
        <v>13.88</v>
      </c>
      <c r="I505" s="150"/>
      <c r="J505" s="150">
        <f t="shared" ref="J505:J506" si="207">ROUND(E505*G505,2)</f>
        <v>1.05</v>
      </c>
      <c r="K505" s="248"/>
    </row>
    <row r="506" spans="1:11" s="147" customFormat="1" hidden="1">
      <c r="A506" s="149" t="s">
        <v>25</v>
      </c>
      <c r="B506" s="155">
        <v>88264</v>
      </c>
      <c r="C506" s="149" t="s">
        <v>56</v>
      </c>
      <c r="D506" s="149" t="s">
        <v>22</v>
      </c>
      <c r="E506" s="150">
        <f t="shared" si="205"/>
        <v>0.1</v>
      </c>
      <c r="F506" s="150">
        <v>0.1</v>
      </c>
      <c r="G506" s="150">
        <f t="shared" si="206"/>
        <v>13.634400000000001</v>
      </c>
      <c r="H506" s="150">
        <v>17.940000000000001</v>
      </c>
      <c r="I506" s="150"/>
      <c r="J506" s="150">
        <f t="shared" si="207"/>
        <v>1.36</v>
      </c>
      <c r="K506" s="248"/>
    </row>
    <row r="507" spans="1:11" s="147" customFormat="1" hidden="1">
      <c r="A507" s="302" t="s">
        <v>1470</v>
      </c>
      <c r="B507" s="306"/>
      <c r="C507" s="306"/>
      <c r="D507" s="306"/>
      <c r="E507" s="306"/>
      <c r="F507" s="306"/>
      <c r="G507" s="305"/>
      <c r="H507" s="151"/>
      <c r="I507" s="151"/>
      <c r="J507" s="249">
        <f>SUM(J503:J506)</f>
        <v>13.42</v>
      </c>
      <c r="K507" s="250"/>
    </row>
    <row r="508" spans="1:11" s="147" customFormat="1" hidden="1"/>
    <row r="509" spans="1:11" s="147" customFormat="1" hidden="1">
      <c r="A509" s="302" t="s">
        <v>1354</v>
      </c>
      <c r="B509" s="306"/>
      <c r="C509" s="306"/>
      <c r="D509" s="306"/>
      <c r="E509" s="305"/>
      <c r="F509" s="151"/>
      <c r="G509" s="148" t="s">
        <v>40</v>
      </c>
      <c r="H509" s="148" t="s">
        <v>40</v>
      </c>
      <c r="I509" s="148"/>
      <c r="J509" s="251">
        <v>11753</v>
      </c>
      <c r="K509" s="252"/>
    </row>
    <row r="510" spans="1:11" s="147" customFormat="1" ht="25.5" hidden="1">
      <c r="A510" s="302" t="s">
        <v>982</v>
      </c>
      <c r="B510" s="305"/>
      <c r="C510" s="148" t="s">
        <v>983</v>
      </c>
      <c r="D510" s="148" t="s">
        <v>1468</v>
      </c>
      <c r="E510" s="148" t="s">
        <v>1469</v>
      </c>
      <c r="F510" s="148" t="s">
        <v>1469</v>
      </c>
      <c r="G510" s="149" t="s">
        <v>1646</v>
      </c>
      <c r="H510" s="149" t="s">
        <v>1646</v>
      </c>
      <c r="I510" s="149"/>
      <c r="J510" s="148" t="s">
        <v>1470</v>
      </c>
      <c r="K510" s="152"/>
    </row>
    <row r="511" spans="1:11" s="147" customFormat="1" hidden="1">
      <c r="A511" s="302" t="s">
        <v>1476</v>
      </c>
      <c r="B511" s="306"/>
      <c r="C511" s="306"/>
      <c r="D511" s="306"/>
      <c r="E511" s="306"/>
      <c r="F511" s="306"/>
      <c r="G511" s="306"/>
      <c r="H511" s="306"/>
      <c r="I511" s="306"/>
      <c r="J511" s="305"/>
      <c r="K511" s="152"/>
    </row>
    <row r="512" spans="1:11" s="147" customFormat="1" ht="38.25" hidden="1">
      <c r="A512" s="149" t="s">
        <v>25</v>
      </c>
      <c r="B512" s="155">
        <v>39260</v>
      </c>
      <c r="C512" s="149" t="s">
        <v>1645</v>
      </c>
      <c r="D512" s="149" t="s">
        <v>49</v>
      </c>
      <c r="E512" s="150">
        <v>1.02</v>
      </c>
      <c r="F512" s="150">
        <v>1.02</v>
      </c>
      <c r="G512" s="150">
        <f t="shared" ref="G512" si="208">H512*(1-$L$4)</f>
        <v>15.367199999999999</v>
      </c>
      <c r="H512" s="150">
        <v>20.22</v>
      </c>
      <c r="I512" s="150"/>
      <c r="J512" s="150">
        <f t="shared" ref="J512" si="209">ROUND(E512*G512,2)</f>
        <v>15.67</v>
      </c>
      <c r="K512" s="248"/>
    </row>
    <row r="513" spans="1:11" s="147" customFormat="1" hidden="1">
      <c r="A513" s="302" t="s">
        <v>1471</v>
      </c>
      <c r="B513" s="306"/>
      <c r="C513" s="306"/>
      <c r="D513" s="306"/>
      <c r="E513" s="306"/>
      <c r="F513" s="306"/>
      <c r="G513" s="306"/>
      <c r="H513" s="306"/>
      <c r="I513" s="306"/>
      <c r="J513" s="305"/>
      <c r="K513" s="152"/>
    </row>
    <row r="514" spans="1:11" s="147" customFormat="1" hidden="1">
      <c r="A514" s="149" t="s">
        <v>25</v>
      </c>
      <c r="B514" s="155">
        <v>88316</v>
      </c>
      <c r="C514" s="149" t="s">
        <v>34</v>
      </c>
      <c r="D514" s="149" t="s">
        <v>22</v>
      </c>
      <c r="E514" s="150">
        <f t="shared" ref="E514:E515" si="210">F514</f>
        <v>0.1</v>
      </c>
      <c r="F514" s="150">
        <v>0.1</v>
      </c>
      <c r="G514" s="150">
        <f t="shared" ref="G514:G515" si="211">H514*(1-$L$4)</f>
        <v>10.5488</v>
      </c>
      <c r="H514" s="150">
        <v>13.88</v>
      </c>
      <c r="I514" s="150"/>
      <c r="J514" s="150">
        <f t="shared" ref="J514:J515" si="212">ROUND(E514*G514,2)</f>
        <v>1.05</v>
      </c>
      <c r="K514" s="248"/>
    </row>
    <row r="515" spans="1:11" s="147" customFormat="1" hidden="1">
      <c r="A515" s="149" t="s">
        <v>25</v>
      </c>
      <c r="B515" s="155">
        <v>88264</v>
      </c>
      <c r="C515" s="149" t="s">
        <v>56</v>
      </c>
      <c r="D515" s="149" t="s">
        <v>22</v>
      </c>
      <c r="E515" s="150">
        <f t="shared" si="210"/>
        <v>0.1002</v>
      </c>
      <c r="F515" s="150">
        <v>0.1002</v>
      </c>
      <c r="G515" s="150">
        <f t="shared" si="211"/>
        <v>13.634400000000001</v>
      </c>
      <c r="H515" s="150">
        <v>17.940000000000001</v>
      </c>
      <c r="I515" s="150"/>
      <c r="J515" s="150">
        <f t="shared" si="212"/>
        <v>1.37</v>
      </c>
      <c r="K515" s="248"/>
    </row>
    <row r="516" spans="1:11" s="147" customFormat="1" hidden="1">
      <c r="A516" s="302" t="s">
        <v>1470</v>
      </c>
      <c r="B516" s="306"/>
      <c r="C516" s="306"/>
      <c r="D516" s="306"/>
      <c r="E516" s="306"/>
      <c r="F516" s="306"/>
      <c r="G516" s="305"/>
      <c r="H516" s="151"/>
      <c r="I516" s="151"/>
      <c r="J516" s="249">
        <f>SUM(J512:J515)</f>
        <v>18.09</v>
      </c>
      <c r="K516" s="250"/>
    </row>
    <row r="517" spans="1:11" s="147" customFormat="1" hidden="1"/>
    <row r="518" spans="1:11" s="147" customFormat="1" hidden="1">
      <c r="A518" s="302" t="s">
        <v>1486</v>
      </c>
      <c r="B518" s="306"/>
      <c r="C518" s="306"/>
      <c r="D518" s="306"/>
      <c r="E518" s="305"/>
      <c r="F518" s="151"/>
      <c r="G518" s="148" t="s">
        <v>40</v>
      </c>
      <c r="H518" s="148" t="s">
        <v>40</v>
      </c>
      <c r="I518" s="148"/>
      <c r="J518" s="251">
        <v>12888</v>
      </c>
      <c r="K518" s="252"/>
    </row>
    <row r="519" spans="1:11" s="147" customFormat="1" ht="25.5" hidden="1">
      <c r="A519" s="302" t="s">
        <v>982</v>
      </c>
      <c r="B519" s="305"/>
      <c r="C519" s="148" t="s">
        <v>983</v>
      </c>
      <c r="D519" s="148" t="s">
        <v>1468</v>
      </c>
      <c r="E519" s="148" t="s">
        <v>1469</v>
      </c>
      <c r="F519" s="148" t="s">
        <v>1469</v>
      </c>
      <c r="G519" s="149" t="s">
        <v>1646</v>
      </c>
      <c r="H519" s="149" t="s">
        <v>1646</v>
      </c>
      <c r="I519" s="149"/>
      <c r="J519" s="148" t="s">
        <v>1470</v>
      </c>
      <c r="K519" s="152"/>
    </row>
    <row r="520" spans="1:11" s="147" customFormat="1" hidden="1">
      <c r="A520" s="302" t="s">
        <v>1476</v>
      </c>
      <c r="B520" s="306"/>
      <c r="C520" s="306"/>
      <c r="D520" s="306"/>
      <c r="E520" s="306"/>
      <c r="F520" s="306"/>
      <c r="G520" s="306"/>
      <c r="H520" s="306"/>
      <c r="I520" s="306"/>
      <c r="J520" s="305"/>
      <c r="K520" s="152"/>
    </row>
    <row r="521" spans="1:11" s="147" customFormat="1" ht="25.5" hidden="1">
      <c r="A521" s="149" t="s">
        <v>40</v>
      </c>
      <c r="B521" s="155">
        <v>13655</v>
      </c>
      <c r="C521" s="149" t="s">
        <v>1591</v>
      </c>
      <c r="D521" s="149" t="s">
        <v>20</v>
      </c>
      <c r="E521" s="150">
        <v>1</v>
      </c>
      <c r="F521" s="150">
        <v>1</v>
      </c>
      <c r="G521" s="150">
        <f t="shared" ref="G521" si="213">H521*(1-$L$4)</f>
        <v>9.5</v>
      </c>
      <c r="H521" s="150">
        <v>12.5</v>
      </c>
      <c r="I521" s="150"/>
      <c r="J521" s="150">
        <f t="shared" ref="J521" si="214">ROUND(E521*G521,2)</f>
        <v>9.5</v>
      </c>
      <c r="K521" s="248"/>
    </row>
    <row r="522" spans="1:11" s="147" customFormat="1" hidden="1">
      <c r="A522" s="302" t="s">
        <v>1471</v>
      </c>
      <c r="B522" s="306"/>
      <c r="C522" s="306"/>
      <c r="D522" s="306"/>
      <c r="E522" s="306"/>
      <c r="F522" s="306"/>
      <c r="G522" s="306"/>
      <c r="H522" s="306"/>
      <c r="I522" s="306"/>
      <c r="J522" s="305"/>
      <c r="K522" s="152"/>
    </row>
    <row r="523" spans="1:11" s="147" customFormat="1" hidden="1">
      <c r="A523" s="149" t="s">
        <v>25</v>
      </c>
      <c r="B523" s="155">
        <v>88316</v>
      </c>
      <c r="C523" s="149" t="s">
        <v>34</v>
      </c>
      <c r="D523" s="149" t="s">
        <v>22</v>
      </c>
      <c r="E523" s="150">
        <f>F523</f>
        <v>0.2</v>
      </c>
      <c r="F523" s="150">
        <v>0.2</v>
      </c>
      <c r="G523" s="150">
        <f t="shared" ref="G523" si="215">H523*(1-$L$4)</f>
        <v>10.5488</v>
      </c>
      <c r="H523" s="150">
        <v>13.88</v>
      </c>
      <c r="I523" s="150"/>
      <c r="J523" s="150">
        <f t="shared" ref="J523" si="216">ROUND(E523*G523,2)</f>
        <v>2.11</v>
      </c>
      <c r="K523" s="248"/>
    </row>
    <row r="524" spans="1:11" s="147" customFormat="1" hidden="1">
      <c r="A524" s="302" t="s">
        <v>1470</v>
      </c>
      <c r="B524" s="306"/>
      <c r="C524" s="306"/>
      <c r="D524" s="306"/>
      <c r="E524" s="306"/>
      <c r="F524" s="306"/>
      <c r="G524" s="305"/>
      <c r="H524" s="151"/>
      <c r="I524" s="151"/>
      <c r="J524" s="249">
        <f>SUM(J521:J523)</f>
        <v>11.61</v>
      </c>
      <c r="K524" s="250"/>
    </row>
    <row r="525" spans="1:11" s="147" customFormat="1" hidden="1"/>
    <row r="526" spans="1:11" s="147" customFormat="1" hidden="1">
      <c r="A526" s="302" t="s">
        <v>1487</v>
      </c>
      <c r="B526" s="306"/>
      <c r="C526" s="306"/>
      <c r="D526" s="306"/>
      <c r="E526" s="305"/>
      <c r="F526" s="151"/>
      <c r="G526" s="148" t="s">
        <v>40</v>
      </c>
      <c r="H526" s="148" t="s">
        <v>40</v>
      </c>
      <c r="I526" s="148"/>
      <c r="J526" s="251">
        <v>12884</v>
      </c>
      <c r="K526" s="252"/>
    </row>
    <row r="527" spans="1:11" s="147" customFormat="1" ht="25.5" hidden="1">
      <c r="A527" s="302" t="s">
        <v>982</v>
      </c>
      <c r="B527" s="305"/>
      <c r="C527" s="148" t="s">
        <v>983</v>
      </c>
      <c r="D527" s="148" t="s">
        <v>1468</v>
      </c>
      <c r="E527" s="148" t="s">
        <v>1469</v>
      </c>
      <c r="F527" s="148" t="s">
        <v>1469</v>
      </c>
      <c r="G527" s="149" t="s">
        <v>1646</v>
      </c>
      <c r="H527" s="149" t="s">
        <v>1646</v>
      </c>
      <c r="I527" s="149"/>
      <c r="J527" s="148" t="s">
        <v>1470</v>
      </c>
      <c r="K527" s="152"/>
    </row>
    <row r="528" spans="1:11" s="147" customFormat="1" hidden="1">
      <c r="A528" s="302" t="s">
        <v>1476</v>
      </c>
      <c r="B528" s="306"/>
      <c r="C528" s="306"/>
      <c r="D528" s="306"/>
      <c r="E528" s="306"/>
      <c r="F528" s="306"/>
      <c r="G528" s="306"/>
      <c r="H528" s="306"/>
      <c r="I528" s="306"/>
      <c r="J528" s="305"/>
      <c r="K528" s="152"/>
    </row>
    <row r="529" spans="1:11" s="147" customFormat="1" hidden="1">
      <c r="A529" s="149" t="s">
        <v>40</v>
      </c>
      <c r="B529" s="155">
        <v>13651</v>
      </c>
      <c r="C529" s="149" t="s">
        <v>1488</v>
      </c>
      <c r="D529" s="149" t="s">
        <v>20</v>
      </c>
      <c r="E529" s="150">
        <v>1</v>
      </c>
      <c r="F529" s="150">
        <v>1</v>
      </c>
      <c r="G529" s="150">
        <f t="shared" ref="G529" si="217">H529*(1-$L$4)</f>
        <v>14.698399999999999</v>
      </c>
      <c r="H529" s="150">
        <v>19.34</v>
      </c>
      <c r="I529" s="150"/>
      <c r="J529" s="150">
        <f t="shared" ref="J529" si="218">ROUND(E529*G529,2)</f>
        <v>14.7</v>
      </c>
      <c r="K529" s="248"/>
    </row>
    <row r="530" spans="1:11" s="147" customFormat="1" hidden="1">
      <c r="A530" s="302" t="s">
        <v>1471</v>
      </c>
      <c r="B530" s="306"/>
      <c r="C530" s="306"/>
      <c r="D530" s="306"/>
      <c r="E530" s="306"/>
      <c r="F530" s="306"/>
      <c r="G530" s="306"/>
      <c r="H530" s="306"/>
      <c r="I530" s="306"/>
      <c r="J530" s="305"/>
      <c r="K530" s="152"/>
    </row>
    <row r="531" spans="1:11" s="147" customFormat="1" hidden="1">
      <c r="A531" s="149" t="s">
        <v>25</v>
      </c>
      <c r="B531" s="155">
        <v>88316</v>
      </c>
      <c r="C531" s="149" t="s">
        <v>34</v>
      </c>
      <c r="D531" s="149" t="s">
        <v>22</v>
      </c>
      <c r="E531" s="150">
        <f>F531</f>
        <v>0.2</v>
      </c>
      <c r="F531" s="150">
        <v>0.2</v>
      </c>
      <c r="G531" s="150">
        <f t="shared" ref="G531" si="219">H531*(1-$L$4)</f>
        <v>10.5488</v>
      </c>
      <c r="H531" s="150">
        <v>13.88</v>
      </c>
      <c r="I531" s="150"/>
      <c r="J531" s="150">
        <f t="shared" ref="J531" si="220">ROUND(E531*G531,2)</f>
        <v>2.11</v>
      </c>
      <c r="K531" s="248"/>
    </row>
    <row r="532" spans="1:11" s="147" customFormat="1" hidden="1">
      <c r="A532" s="302" t="s">
        <v>1470</v>
      </c>
      <c r="B532" s="306"/>
      <c r="C532" s="306"/>
      <c r="D532" s="306"/>
      <c r="E532" s="306"/>
      <c r="F532" s="306"/>
      <c r="G532" s="305"/>
      <c r="H532" s="151"/>
      <c r="I532" s="151"/>
      <c r="J532" s="249">
        <f>SUM(J529:J531)</f>
        <v>16.809999999999999</v>
      </c>
      <c r="K532" s="250"/>
    </row>
    <row r="533" spans="1:11" s="147" customFormat="1" hidden="1"/>
    <row r="534" spans="1:11" s="147" customFormat="1" hidden="1">
      <c r="A534" s="313" t="s">
        <v>1654</v>
      </c>
      <c r="B534" s="303"/>
      <c r="C534" s="303"/>
      <c r="D534" s="303"/>
      <c r="E534" s="304"/>
      <c r="F534" s="244"/>
      <c r="G534" s="148" t="s">
        <v>40</v>
      </c>
      <c r="H534" s="148" t="s">
        <v>40</v>
      </c>
      <c r="I534" s="148"/>
      <c r="J534" s="251">
        <v>2005</v>
      </c>
      <c r="K534" s="252"/>
    </row>
    <row r="535" spans="1:11" s="147" customFormat="1" ht="25.5" hidden="1">
      <c r="A535" s="302" t="s">
        <v>982</v>
      </c>
      <c r="B535" s="305"/>
      <c r="C535" s="148" t="s">
        <v>983</v>
      </c>
      <c r="D535" s="148" t="s">
        <v>1468</v>
      </c>
      <c r="E535" s="148" t="s">
        <v>1469</v>
      </c>
      <c r="F535" s="148" t="s">
        <v>1469</v>
      </c>
      <c r="G535" s="148" t="s">
        <v>1499</v>
      </c>
      <c r="H535" s="148" t="s">
        <v>1499</v>
      </c>
      <c r="I535" s="148"/>
      <c r="J535" s="148" t="s">
        <v>1470</v>
      </c>
      <c r="K535" s="152"/>
    </row>
    <row r="536" spans="1:11" s="147" customFormat="1" hidden="1">
      <c r="A536" s="302" t="s">
        <v>1479</v>
      </c>
      <c r="B536" s="306"/>
      <c r="C536" s="306"/>
      <c r="D536" s="306"/>
      <c r="E536" s="306"/>
      <c r="F536" s="306"/>
      <c r="G536" s="306"/>
      <c r="H536" s="306"/>
      <c r="I536" s="306"/>
      <c r="J536" s="305"/>
      <c r="K536" s="152"/>
    </row>
    <row r="537" spans="1:11" s="147" customFormat="1" ht="25.5" hidden="1">
      <c r="A537" s="149" t="s">
        <v>25</v>
      </c>
      <c r="B537" s="155">
        <v>88267</v>
      </c>
      <c r="C537" s="149" t="s">
        <v>1611</v>
      </c>
      <c r="D537" s="149" t="s">
        <v>22</v>
      </c>
      <c r="E537" s="150">
        <v>2.75</v>
      </c>
      <c r="F537" s="150">
        <v>2.7410000000000001</v>
      </c>
      <c r="G537" s="150">
        <f t="shared" ref="G537:G538" si="221">H537*(1-$L$4)</f>
        <v>13.1556</v>
      </c>
      <c r="H537" s="150">
        <v>17.309999999999999</v>
      </c>
      <c r="I537" s="150"/>
      <c r="J537" s="150">
        <f t="shared" ref="J537:J545" si="222">ROUND(E537*G537,2)</f>
        <v>36.18</v>
      </c>
      <c r="K537" s="248"/>
    </row>
    <row r="538" spans="1:11" s="147" customFormat="1" hidden="1">
      <c r="A538" s="149" t="s">
        <v>25</v>
      </c>
      <c r="B538" s="155">
        <v>88316</v>
      </c>
      <c r="C538" s="149" t="s">
        <v>34</v>
      </c>
      <c r="D538" s="149" t="s">
        <v>22</v>
      </c>
      <c r="E538" s="150">
        <v>2.75</v>
      </c>
      <c r="F538" s="150">
        <v>2.75</v>
      </c>
      <c r="G538" s="150">
        <f t="shared" si="221"/>
        <v>10.5488</v>
      </c>
      <c r="H538" s="150">
        <v>13.88</v>
      </c>
      <c r="I538" s="150"/>
      <c r="J538" s="150">
        <f t="shared" si="222"/>
        <v>29.01</v>
      </c>
      <c r="K538" s="248"/>
    </row>
    <row r="539" spans="1:11" s="147" customFormat="1" hidden="1">
      <c r="A539" s="149" t="s">
        <v>40</v>
      </c>
      <c r="B539" s="155">
        <v>981</v>
      </c>
      <c r="C539" s="149" t="s">
        <v>760</v>
      </c>
      <c r="D539" s="149" t="s">
        <v>49</v>
      </c>
      <c r="E539" s="150">
        <v>0.84</v>
      </c>
      <c r="F539" s="150">
        <v>0.84</v>
      </c>
      <c r="G539" s="150">
        <f t="shared" ref="G539:G545" si="223">H539*(1-$L$4)</f>
        <v>0.1976</v>
      </c>
      <c r="H539" s="150">
        <v>0.26</v>
      </c>
      <c r="I539" s="150"/>
      <c r="J539" s="150">
        <f t="shared" si="222"/>
        <v>0.17</v>
      </c>
      <c r="K539" s="248"/>
    </row>
    <row r="540" spans="1:11" s="147" customFormat="1" hidden="1">
      <c r="A540" s="149" t="s">
        <v>40</v>
      </c>
      <c r="B540" s="155">
        <v>982</v>
      </c>
      <c r="C540" s="149" t="s">
        <v>1537</v>
      </c>
      <c r="D540" s="149" t="s">
        <v>196</v>
      </c>
      <c r="E540" s="150">
        <v>1</v>
      </c>
      <c r="F540" s="150">
        <v>1</v>
      </c>
      <c r="G540" s="150">
        <f t="shared" si="223"/>
        <v>3.3971999999999998</v>
      </c>
      <c r="H540" s="150">
        <v>4.47</v>
      </c>
      <c r="I540" s="150"/>
      <c r="J540" s="150">
        <f t="shared" si="222"/>
        <v>3.4</v>
      </c>
      <c r="K540" s="248"/>
    </row>
    <row r="541" spans="1:11" s="147" customFormat="1" ht="25.5" hidden="1">
      <c r="A541" s="149" t="s">
        <v>40</v>
      </c>
      <c r="B541" s="155">
        <v>1326</v>
      </c>
      <c r="C541" s="149" t="s">
        <v>1612</v>
      </c>
      <c r="D541" s="149" t="s">
        <v>20</v>
      </c>
      <c r="E541" s="150">
        <v>1</v>
      </c>
      <c r="F541" s="150">
        <v>1</v>
      </c>
      <c r="G541" s="150">
        <f t="shared" si="223"/>
        <v>119.244</v>
      </c>
      <c r="H541" s="150">
        <v>156.9</v>
      </c>
      <c r="I541" s="150"/>
      <c r="J541" s="150">
        <f t="shared" si="222"/>
        <v>119.24</v>
      </c>
      <c r="K541" s="248"/>
    </row>
    <row r="542" spans="1:11" s="147" customFormat="1" hidden="1">
      <c r="A542" s="149" t="s">
        <v>40</v>
      </c>
      <c r="B542" s="155">
        <v>2257</v>
      </c>
      <c r="C542" s="149" t="s">
        <v>761</v>
      </c>
      <c r="D542" s="149" t="s">
        <v>20</v>
      </c>
      <c r="E542" s="150">
        <v>1</v>
      </c>
      <c r="F542" s="150">
        <v>1</v>
      </c>
      <c r="G542" s="150">
        <f t="shared" si="223"/>
        <v>62.958400000000005</v>
      </c>
      <c r="H542" s="150">
        <v>82.84</v>
      </c>
      <c r="I542" s="150"/>
      <c r="J542" s="150">
        <f t="shared" si="222"/>
        <v>62.96</v>
      </c>
      <c r="K542" s="248"/>
    </row>
    <row r="543" spans="1:11" s="147" customFormat="1" hidden="1">
      <c r="A543" s="149" t="s">
        <v>40</v>
      </c>
      <c r="B543" s="155">
        <v>2384</v>
      </c>
      <c r="C543" s="149" t="s">
        <v>762</v>
      </c>
      <c r="D543" s="149" t="s">
        <v>20</v>
      </c>
      <c r="E543" s="150">
        <v>1</v>
      </c>
      <c r="F543" s="150">
        <v>1</v>
      </c>
      <c r="G543" s="150">
        <f t="shared" si="223"/>
        <v>29.176400000000001</v>
      </c>
      <c r="H543" s="150">
        <v>38.39</v>
      </c>
      <c r="I543" s="150"/>
      <c r="J543" s="150">
        <f t="shared" si="222"/>
        <v>29.18</v>
      </c>
      <c r="K543" s="248"/>
    </row>
    <row r="544" spans="1:11" s="147" customFormat="1" hidden="1">
      <c r="A544" s="149" t="s">
        <v>25</v>
      </c>
      <c r="B544" s="155">
        <v>6136</v>
      </c>
      <c r="C544" s="149" t="s">
        <v>764</v>
      </c>
      <c r="D544" s="149" t="s">
        <v>20</v>
      </c>
      <c r="E544" s="150">
        <v>1</v>
      </c>
      <c r="F544" s="150">
        <v>1</v>
      </c>
      <c r="G544" s="150">
        <f t="shared" si="223"/>
        <v>86.64</v>
      </c>
      <c r="H544" s="150">
        <v>114</v>
      </c>
      <c r="I544" s="150"/>
      <c r="J544" s="150">
        <f t="shared" si="222"/>
        <v>86.64</v>
      </c>
      <c r="K544" s="248"/>
    </row>
    <row r="545" spans="1:12" s="147" customFormat="1" hidden="1">
      <c r="A545" s="149" t="s">
        <v>25</v>
      </c>
      <c r="B545" s="155">
        <v>11683</v>
      </c>
      <c r="C545" s="149" t="s">
        <v>763</v>
      </c>
      <c r="D545" s="149" t="s">
        <v>20</v>
      </c>
      <c r="E545" s="150">
        <v>1</v>
      </c>
      <c r="F545" s="150">
        <v>1</v>
      </c>
      <c r="G545" s="150">
        <f t="shared" si="223"/>
        <v>19.752400000000002</v>
      </c>
      <c r="H545" s="150">
        <f>26.14-0.15</f>
        <v>25.990000000000002</v>
      </c>
      <c r="I545" s="150"/>
      <c r="J545" s="150">
        <f t="shared" si="222"/>
        <v>19.75</v>
      </c>
      <c r="K545" s="248"/>
    </row>
    <row r="546" spans="1:12" s="147" customFormat="1" hidden="1">
      <c r="A546" s="302" t="s">
        <v>1470</v>
      </c>
      <c r="B546" s="306"/>
      <c r="C546" s="306"/>
      <c r="D546" s="306"/>
      <c r="E546" s="306"/>
      <c r="F546" s="306"/>
      <c r="G546" s="305"/>
      <c r="H546" s="151"/>
      <c r="I546" s="151"/>
      <c r="J546" s="249">
        <f>SUM(J537:J545)</f>
        <v>386.53</v>
      </c>
      <c r="K546" s="250"/>
      <c r="L546" s="259"/>
    </row>
    <row r="547" spans="1:12" s="147" customFormat="1" hidden="1"/>
    <row r="548" spans="1:12" s="147" customFormat="1" hidden="1">
      <c r="A548" s="302" t="s">
        <v>1539</v>
      </c>
      <c r="B548" s="306"/>
      <c r="C548" s="306"/>
      <c r="D548" s="306"/>
      <c r="E548" s="305"/>
      <c r="F548" s="151"/>
      <c r="G548" s="148" t="s">
        <v>40</v>
      </c>
      <c r="H548" s="148" t="s">
        <v>40</v>
      </c>
      <c r="I548" s="148"/>
      <c r="J548" s="251">
        <v>7712</v>
      </c>
      <c r="K548" s="252"/>
    </row>
    <row r="549" spans="1:12" s="147" customFormat="1" ht="25.5" hidden="1">
      <c r="A549" s="302" t="s">
        <v>982</v>
      </c>
      <c r="B549" s="305"/>
      <c r="C549" s="148" t="s">
        <v>983</v>
      </c>
      <c r="D549" s="148" t="s">
        <v>1468</v>
      </c>
      <c r="E549" s="148" t="s">
        <v>1469</v>
      </c>
      <c r="F549" s="148" t="s">
        <v>1469</v>
      </c>
      <c r="G549" s="149" t="s">
        <v>1646</v>
      </c>
      <c r="H549" s="149" t="s">
        <v>1646</v>
      </c>
      <c r="I549" s="149"/>
      <c r="J549" s="148" t="s">
        <v>1470</v>
      </c>
      <c r="K549" s="152"/>
    </row>
    <row r="550" spans="1:12" s="147" customFormat="1" hidden="1">
      <c r="A550" s="302" t="s">
        <v>1479</v>
      </c>
      <c r="B550" s="306"/>
      <c r="C550" s="306"/>
      <c r="D550" s="306"/>
      <c r="E550" s="306"/>
      <c r="F550" s="306"/>
      <c r="G550" s="306"/>
      <c r="H550" s="306"/>
      <c r="I550" s="306"/>
      <c r="J550" s="305"/>
      <c r="K550" s="152"/>
    </row>
    <row r="551" spans="1:12" s="147" customFormat="1" ht="25.5" hidden="1">
      <c r="A551" s="149" t="s">
        <v>25</v>
      </c>
      <c r="B551" s="155">
        <v>86877</v>
      </c>
      <c r="C551" s="149" t="s">
        <v>1613</v>
      </c>
      <c r="D551" s="149" t="s">
        <v>20</v>
      </c>
      <c r="E551" s="150">
        <v>1</v>
      </c>
      <c r="F551" s="150">
        <v>1</v>
      </c>
      <c r="G551" s="150">
        <f t="shared" ref="G551:G553" si="224">H551*(1-$L$4)</f>
        <v>23.499200000000002</v>
      </c>
      <c r="H551" s="150">
        <v>30.92</v>
      </c>
      <c r="I551" s="150"/>
      <c r="J551" s="150">
        <f t="shared" ref="J551:J553" si="225">ROUND(E551*G551,2)</f>
        <v>23.5</v>
      </c>
      <c r="K551" s="248"/>
    </row>
    <row r="552" spans="1:12" s="147" customFormat="1" hidden="1">
      <c r="A552" s="149" t="s">
        <v>25</v>
      </c>
      <c r="B552" s="155">
        <v>6136</v>
      </c>
      <c r="C552" s="149" t="s">
        <v>764</v>
      </c>
      <c r="D552" s="149" t="s">
        <v>20</v>
      </c>
      <c r="E552" s="150">
        <v>1</v>
      </c>
      <c r="F552" s="150">
        <v>1</v>
      </c>
      <c r="G552" s="150">
        <f t="shared" si="224"/>
        <v>86.64</v>
      </c>
      <c r="H552" s="150">
        <v>114</v>
      </c>
      <c r="I552" s="150"/>
      <c r="J552" s="150">
        <f t="shared" si="225"/>
        <v>86.64</v>
      </c>
      <c r="K552" s="248"/>
    </row>
    <row r="553" spans="1:12" s="147" customFormat="1" ht="25.5" hidden="1">
      <c r="A553" s="149" t="s">
        <v>40</v>
      </c>
      <c r="B553" s="155">
        <v>3573</v>
      </c>
      <c r="C553" s="149" t="s">
        <v>1614</v>
      </c>
      <c r="D553" s="149" t="s">
        <v>20</v>
      </c>
      <c r="E553" s="150">
        <v>1</v>
      </c>
      <c r="F553" s="150">
        <v>1</v>
      </c>
      <c r="G553" s="150">
        <f t="shared" si="224"/>
        <v>597.57280000000003</v>
      </c>
      <c r="H553" s="150">
        <v>786.28</v>
      </c>
      <c r="I553" s="150"/>
      <c r="J553" s="150">
        <f t="shared" si="225"/>
        <v>597.57000000000005</v>
      </c>
      <c r="K553" s="248"/>
    </row>
    <row r="554" spans="1:12" s="147" customFormat="1" hidden="1">
      <c r="A554" s="306" t="s">
        <v>1471</v>
      </c>
      <c r="B554" s="306"/>
      <c r="C554" s="306"/>
      <c r="D554" s="306"/>
      <c r="E554" s="306"/>
      <c r="F554" s="306"/>
      <c r="G554" s="306"/>
      <c r="H554" s="306"/>
      <c r="I554" s="306"/>
      <c r="J554" s="305"/>
      <c r="K554" s="152"/>
    </row>
    <row r="555" spans="1:12" s="147" customFormat="1" hidden="1">
      <c r="A555" s="149" t="s">
        <v>25</v>
      </c>
      <c r="B555" s="155">
        <v>88267</v>
      </c>
      <c r="C555" s="149" t="s">
        <v>1540</v>
      </c>
      <c r="D555" s="149" t="s">
        <v>22</v>
      </c>
      <c r="E555" s="150">
        <f t="shared" ref="E555:E556" si="226">F555</f>
        <v>1</v>
      </c>
      <c r="F555" s="150">
        <v>1</v>
      </c>
      <c r="G555" s="150">
        <f t="shared" ref="G555:G556" si="227">H555*(1-$L$4)</f>
        <v>13.1556</v>
      </c>
      <c r="H555" s="150">
        <v>17.309999999999999</v>
      </c>
      <c r="I555" s="150"/>
      <c r="J555" s="150">
        <f t="shared" ref="J555:J556" si="228">ROUND(E555*G555,2)</f>
        <v>13.16</v>
      </c>
      <c r="K555" s="248"/>
    </row>
    <row r="556" spans="1:12" s="147" customFormat="1" hidden="1">
      <c r="A556" s="149" t="s">
        <v>25</v>
      </c>
      <c r="B556" s="155">
        <v>88316</v>
      </c>
      <c r="C556" s="149" t="s">
        <v>34</v>
      </c>
      <c r="D556" s="149" t="s">
        <v>22</v>
      </c>
      <c r="E556" s="150">
        <f t="shared" si="226"/>
        <v>1</v>
      </c>
      <c r="F556" s="150">
        <v>1</v>
      </c>
      <c r="G556" s="150">
        <f t="shared" si="227"/>
        <v>10.5488</v>
      </c>
      <c r="H556" s="150">
        <v>13.88</v>
      </c>
      <c r="I556" s="150"/>
      <c r="J556" s="150">
        <f t="shared" si="228"/>
        <v>10.55</v>
      </c>
      <c r="K556" s="248"/>
    </row>
    <row r="557" spans="1:12" s="147" customFormat="1" hidden="1">
      <c r="A557" s="302" t="s">
        <v>1470</v>
      </c>
      <c r="B557" s="306"/>
      <c r="C557" s="306"/>
      <c r="D557" s="306"/>
      <c r="E557" s="306"/>
      <c r="F557" s="306"/>
      <c r="G557" s="305"/>
      <c r="H557" s="151"/>
      <c r="I557" s="151"/>
      <c r="J557" s="249">
        <f>SUM(J551:J556)</f>
        <v>731.42</v>
      </c>
      <c r="K557" s="250"/>
    </row>
    <row r="558" spans="1:12" s="147" customFormat="1" hidden="1"/>
    <row r="559" spans="1:12" s="147" customFormat="1" hidden="1">
      <c r="A559" s="302" t="s">
        <v>1541</v>
      </c>
      <c r="B559" s="306"/>
      <c r="C559" s="306"/>
      <c r="D559" s="306"/>
      <c r="E559" s="305"/>
      <c r="F559" s="151"/>
      <c r="G559" s="148" t="s">
        <v>40</v>
      </c>
      <c r="H559" s="148" t="s">
        <v>40</v>
      </c>
      <c r="I559" s="148"/>
      <c r="J559" s="251">
        <v>12268</v>
      </c>
      <c r="K559" s="252"/>
    </row>
    <row r="560" spans="1:12" s="147" customFormat="1" ht="25.5" hidden="1">
      <c r="A560" s="302" t="s">
        <v>982</v>
      </c>
      <c r="B560" s="305"/>
      <c r="C560" s="148" t="s">
        <v>983</v>
      </c>
      <c r="D560" s="148" t="s">
        <v>1468</v>
      </c>
      <c r="E560" s="148" t="s">
        <v>1469</v>
      </c>
      <c r="F560" s="148" t="s">
        <v>1469</v>
      </c>
      <c r="G560" s="148" t="s">
        <v>1499</v>
      </c>
      <c r="H560" s="148" t="s">
        <v>1499</v>
      </c>
      <c r="I560" s="148"/>
      <c r="J560" s="148" t="s">
        <v>1470</v>
      </c>
      <c r="K560" s="152"/>
    </row>
    <row r="561" spans="1:11" s="147" customFormat="1" hidden="1">
      <c r="A561" s="302" t="s">
        <v>1476</v>
      </c>
      <c r="B561" s="306"/>
      <c r="C561" s="306"/>
      <c r="D561" s="306"/>
      <c r="E561" s="306"/>
      <c r="F561" s="306"/>
      <c r="G561" s="306"/>
      <c r="H561" s="306"/>
      <c r="I561" s="306"/>
      <c r="J561" s="305"/>
      <c r="K561" s="152"/>
    </row>
    <row r="562" spans="1:11" s="147" customFormat="1" ht="25.5" hidden="1">
      <c r="A562" s="149" t="s">
        <v>40</v>
      </c>
      <c r="B562" s="155">
        <v>2016</v>
      </c>
      <c r="C562" s="149" t="s">
        <v>1615</v>
      </c>
      <c r="D562" s="149" t="s">
        <v>20</v>
      </c>
      <c r="E562" s="150">
        <v>1</v>
      </c>
      <c r="F562" s="150">
        <v>1</v>
      </c>
      <c r="G562" s="150">
        <f t="shared" ref="G562:G568" si="229">H562*(1-$L$4)</f>
        <v>135.73599999999999</v>
      </c>
      <c r="H562" s="150">
        <v>178.6</v>
      </c>
      <c r="I562" s="150"/>
      <c r="J562" s="150">
        <f t="shared" ref="J562:J568" si="230">ROUND(E562*G562,2)</f>
        <v>135.74</v>
      </c>
      <c r="K562" s="248"/>
    </row>
    <row r="563" spans="1:11" s="147" customFormat="1" hidden="1">
      <c r="A563" s="149" t="s">
        <v>40</v>
      </c>
      <c r="B563" s="155">
        <v>2585</v>
      </c>
      <c r="C563" s="149" t="s">
        <v>1542</v>
      </c>
      <c r="D563" s="149" t="s">
        <v>1365</v>
      </c>
      <c r="E563" s="150">
        <v>1.32</v>
      </c>
      <c r="F563" s="150">
        <v>1.32</v>
      </c>
      <c r="G563" s="150">
        <f t="shared" si="229"/>
        <v>188.7612</v>
      </c>
      <c r="H563" s="150">
        <v>248.37</v>
      </c>
      <c r="I563" s="150"/>
      <c r="J563" s="150">
        <f t="shared" si="230"/>
        <v>249.16</v>
      </c>
      <c r="K563" s="248"/>
    </row>
    <row r="564" spans="1:11" s="147" customFormat="1" ht="25.5" hidden="1">
      <c r="A564" s="149" t="s">
        <v>40</v>
      </c>
      <c r="B564" s="155">
        <v>7479</v>
      </c>
      <c r="C564" s="149" t="s">
        <v>1616</v>
      </c>
      <c r="D564" s="149" t="s">
        <v>49</v>
      </c>
      <c r="E564" s="150">
        <v>2.2000000000000002</v>
      </c>
      <c r="F564" s="150">
        <v>2.2000000000000002</v>
      </c>
      <c r="G564" s="150">
        <f t="shared" si="229"/>
        <v>28.272000000000002</v>
      </c>
      <c r="H564" s="150">
        <v>37.200000000000003</v>
      </c>
      <c r="I564" s="150"/>
      <c r="J564" s="150">
        <f t="shared" si="230"/>
        <v>62.2</v>
      </c>
      <c r="K564" s="248"/>
    </row>
    <row r="565" spans="1:11" s="147" customFormat="1" ht="25.5" hidden="1">
      <c r="A565" s="149" t="s">
        <v>40</v>
      </c>
      <c r="B565" s="155">
        <v>9964</v>
      </c>
      <c r="C565" s="149" t="s">
        <v>1617</v>
      </c>
      <c r="D565" s="149" t="s">
        <v>49</v>
      </c>
      <c r="E565" s="150">
        <v>1.2</v>
      </c>
      <c r="F565" s="150">
        <v>1.2</v>
      </c>
      <c r="G565" s="150">
        <f t="shared" si="229"/>
        <v>4.75</v>
      </c>
      <c r="H565" s="150">
        <v>6.25</v>
      </c>
      <c r="I565" s="150"/>
      <c r="J565" s="150">
        <f t="shared" si="230"/>
        <v>5.7</v>
      </c>
      <c r="K565" s="248"/>
    </row>
    <row r="566" spans="1:11" s="147" customFormat="1" hidden="1">
      <c r="A566" s="149" t="s">
        <v>40</v>
      </c>
      <c r="B566" s="155">
        <v>12051</v>
      </c>
      <c r="C566" s="149" t="s">
        <v>1543</v>
      </c>
      <c r="D566" s="149" t="s">
        <v>49</v>
      </c>
      <c r="E566" s="150">
        <v>3.4</v>
      </c>
      <c r="F566" s="150">
        <v>3.4</v>
      </c>
      <c r="G566" s="150">
        <f t="shared" si="229"/>
        <v>44.497999999999998</v>
      </c>
      <c r="H566" s="150">
        <v>58.55</v>
      </c>
      <c r="I566" s="150"/>
      <c r="J566" s="150">
        <f t="shared" si="230"/>
        <v>151.29</v>
      </c>
      <c r="K566" s="248"/>
    </row>
    <row r="567" spans="1:11" s="147" customFormat="1" ht="25.5" hidden="1">
      <c r="A567" s="149" t="s">
        <v>40</v>
      </c>
      <c r="B567" s="155">
        <v>12056</v>
      </c>
      <c r="C567" s="149" t="s">
        <v>1618</v>
      </c>
      <c r="D567" s="149" t="s">
        <v>20</v>
      </c>
      <c r="E567" s="150">
        <v>1</v>
      </c>
      <c r="F567" s="150">
        <v>1</v>
      </c>
      <c r="G567" s="150">
        <f t="shared" si="229"/>
        <v>51.049199999999999</v>
      </c>
      <c r="H567" s="150">
        <v>67.17</v>
      </c>
      <c r="I567" s="150"/>
      <c r="J567" s="150">
        <f t="shared" si="230"/>
        <v>51.05</v>
      </c>
      <c r="K567" s="248"/>
    </row>
    <row r="568" spans="1:11" s="147" customFormat="1" ht="25.5" hidden="1">
      <c r="A568" s="149" t="s">
        <v>40</v>
      </c>
      <c r="B568" s="155">
        <v>1747</v>
      </c>
      <c r="C568" s="149" t="s">
        <v>1544</v>
      </c>
      <c r="D568" s="149" t="s">
        <v>20</v>
      </c>
      <c r="E568" s="150">
        <v>1</v>
      </c>
      <c r="F568" s="150">
        <v>1</v>
      </c>
      <c r="G568" s="150">
        <f t="shared" si="229"/>
        <v>98.64800000000001</v>
      </c>
      <c r="H568" s="150">
        <v>129.80000000000001</v>
      </c>
      <c r="I568" s="150"/>
      <c r="J568" s="150">
        <f t="shared" si="230"/>
        <v>98.65</v>
      </c>
      <c r="K568" s="248"/>
    </row>
    <row r="569" spans="1:11" s="147" customFormat="1" hidden="1">
      <c r="A569" s="306" t="s">
        <v>1471</v>
      </c>
      <c r="B569" s="306"/>
      <c r="C569" s="306"/>
      <c r="D569" s="306"/>
      <c r="E569" s="306"/>
      <c r="F569" s="306"/>
      <c r="G569" s="306"/>
      <c r="H569" s="306"/>
      <c r="I569" s="306"/>
      <c r="J569" s="305"/>
      <c r="K569" s="152"/>
    </row>
    <row r="570" spans="1:11" s="147" customFormat="1" hidden="1">
      <c r="A570" s="149" t="s">
        <v>25</v>
      </c>
      <c r="B570" s="155">
        <v>88316</v>
      </c>
      <c r="C570" s="149" t="s">
        <v>34</v>
      </c>
      <c r="D570" s="149" t="s">
        <v>22</v>
      </c>
      <c r="E570" s="150">
        <f t="shared" ref="E570:E572" si="231">F570</f>
        <v>2</v>
      </c>
      <c r="F570" s="150">
        <v>2</v>
      </c>
      <c r="G570" s="150">
        <f t="shared" ref="G570:G572" si="232">H570*(1-$L$4)</f>
        <v>10.5488</v>
      </c>
      <c r="H570" s="150">
        <v>13.88</v>
      </c>
      <c r="I570" s="150"/>
      <c r="J570" s="150">
        <f t="shared" ref="J570:J572" si="233">ROUND(E570*G570,2)</f>
        <v>21.1</v>
      </c>
      <c r="K570" s="248"/>
    </row>
    <row r="571" spans="1:11" s="147" customFormat="1" ht="25.5" hidden="1">
      <c r="A571" s="149" t="s">
        <v>25</v>
      </c>
      <c r="B571" s="155">
        <v>88267</v>
      </c>
      <c r="C571" s="149" t="s">
        <v>1611</v>
      </c>
      <c r="D571" s="149" t="s">
        <v>22</v>
      </c>
      <c r="E571" s="150">
        <f t="shared" si="231"/>
        <v>2</v>
      </c>
      <c r="F571" s="150">
        <v>2</v>
      </c>
      <c r="G571" s="150">
        <f t="shared" si="232"/>
        <v>13.1556</v>
      </c>
      <c r="H571" s="150">
        <v>17.309999999999999</v>
      </c>
      <c r="I571" s="150"/>
      <c r="J571" s="150">
        <f t="shared" si="233"/>
        <v>26.31</v>
      </c>
      <c r="K571" s="248"/>
    </row>
    <row r="572" spans="1:11" s="147" customFormat="1" hidden="1">
      <c r="A572" s="149" t="s">
        <v>25</v>
      </c>
      <c r="B572" s="155">
        <v>88309</v>
      </c>
      <c r="C572" s="149" t="s">
        <v>31</v>
      </c>
      <c r="D572" s="149" t="s">
        <v>22</v>
      </c>
      <c r="E572" s="150">
        <f t="shared" si="231"/>
        <v>2</v>
      </c>
      <c r="F572" s="150">
        <v>2</v>
      </c>
      <c r="G572" s="150">
        <f t="shared" si="232"/>
        <v>13.520399999999999</v>
      </c>
      <c r="H572" s="150">
        <v>17.79</v>
      </c>
      <c r="I572" s="150"/>
      <c r="J572" s="150">
        <f t="shared" si="233"/>
        <v>27.04</v>
      </c>
      <c r="K572" s="248"/>
    </row>
    <row r="573" spans="1:11" s="147" customFormat="1" hidden="1">
      <c r="A573" s="302" t="s">
        <v>1470</v>
      </c>
      <c r="B573" s="306"/>
      <c r="C573" s="306"/>
      <c r="D573" s="306"/>
      <c r="E573" s="306"/>
      <c r="F573" s="306"/>
      <c r="G573" s="305"/>
      <c r="H573" s="151"/>
      <c r="I573" s="151"/>
      <c r="J573" s="249">
        <f>SUM(J562:J572)</f>
        <v>828.23999999999978</v>
      </c>
      <c r="K573" s="250"/>
    </row>
    <row r="574" spans="1:11" s="147" customFormat="1" hidden="1"/>
    <row r="575" spans="1:11" s="147" customFormat="1" hidden="1">
      <c r="A575" s="302" t="s">
        <v>1531</v>
      </c>
      <c r="B575" s="306"/>
      <c r="C575" s="306"/>
      <c r="D575" s="306"/>
      <c r="E575" s="305"/>
      <c r="F575" s="151"/>
      <c r="G575" s="148" t="s">
        <v>40</v>
      </c>
      <c r="H575" s="148" t="s">
        <v>40</v>
      </c>
      <c r="I575" s="148"/>
      <c r="J575" s="251">
        <v>9502</v>
      </c>
      <c r="K575" s="252"/>
    </row>
    <row r="576" spans="1:11" s="147" customFormat="1" ht="25.5" hidden="1">
      <c r="A576" s="302" t="s">
        <v>982</v>
      </c>
      <c r="B576" s="305"/>
      <c r="C576" s="148" t="s">
        <v>983</v>
      </c>
      <c r="D576" s="148" t="s">
        <v>1468</v>
      </c>
      <c r="E576" s="148" t="s">
        <v>1469</v>
      </c>
      <c r="F576" s="148" t="s">
        <v>1469</v>
      </c>
      <c r="G576" s="149" t="s">
        <v>1646</v>
      </c>
      <c r="H576" s="149" t="s">
        <v>1646</v>
      </c>
      <c r="I576" s="149"/>
      <c r="J576" s="148" t="s">
        <v>1470</v>
      </c>
      <c r="K576" s="152"/>
    </row>
    <row r="577" spans="1:11" s="147" customFormat="1" hidden="1">
      <c r="A577" s="302" t="s">
        <v>1476</v>
      </c>
      <c r="B577" s="306"/>
      <c r="C577" s="306"/>
      <c r="D577" s="306"/>
      <c r="E577" s="306"/>
      <c r="F577" s="306"/>
      <c r="G577" s="306"/>
      <c r="H577" s="306"/>
      <c r="I577" s="306"/>
      <c r="J577" s="305"/>
      <c r="K577" s="152"/>
    </row>
    <row r="578" spans="1:11" s="147" customFormat="1" hidden="1">
      <c r="A578" s="149" t="s">
        <v>25</v>
      </c>
      <c r="B578" s="155">
        <v>3143</v>
      </c>
      <c r="C578" s="149" t="s">
        <v>1532</v>
      </c>
      <c r="D578" s="149" t="s">
        <v>49</v>
      </c>
      <c r="E578" s="150">
        <v>0.42</v>
      </c>
      <c r="F578" s="150">
        <v>0.42</v>
      </c>
      <c r="G578" s="150">
        <f t="shared" ref="G578:G579" si="234">H578*(1-$L$4)</f>
        <v>6.2243999999999993</v>
      </c>
      <c r="H578" s="150">
        <v>8.19</v>
      </c>
      <c r="I578" s="150"/>
      <c r="J578" s="150">
        <f t="shared" ref="J578:J579" si="235">ROUND(E578*G578,2)</f>
        <v>2.61</v>
      </c>
      <c r="K578" s="248"/>
    </row>
    <row r="579" spans="1:11" s="147" customFormat="1" hidden="1">
      <c r="A579" s="149" t="s">
        <v>25</v>
      </c>
      <c r="B579" s="155">
        <v>38189</v>
      </c>
      <c r="C579" s="149" t="s">
        <v>1533</v>
      </c>
      <c r="D579" s="149" t="s">
        <v>20</v>
      </c>
      <c r="E579" s="150">
        <v>1</v>
      </c>
      <c r="F579" s="150">
        <v>1</v>
      </c>
      <c r="G579" s="150">
        <f t="shared" si="234"/>
        <v>176.08439999999999</v>
      </c>
      <c r="H579" s="150">
        <v>231.69</v>
      </c>
      <c r="I579" s="150"/>
      <c r="J579" s="150">
        <f t="shared" si="235"/>
        <v>176.08</v>
      </c>
      <c r="K579" s="248"/>
    </row>
    <row r="580" spans="1:11" s="147" customFormat="1" hidden="1">
      <c r="A580" s="302" t="s">
        <v>1471</v>
      </c>
      <c r="B580" s="306"/>
      <c r="C580" s="306"/>
      <c r="D580" s="306"/>
      <c r="E580" s="306"/>
      <c r="F580" s="306"/>
      <c r="G580" s="306"/>
      <c r="H580" s="306"/>
      <c r="I580" s="306"/>
      <c r="J580" s="305"/>
      <c r="K580" s="152"/>
    </row>
    <row r="581" spans="1:11" s="147" customFormat="1" hidden="1">
      <c r="A581" s="149" t="s">
        <v>25</v>
      </c>
      <c r="B581" s="155">
        <v>88267</v>
      </c>
      <c r="C581" s="149" t="s">
        <v>1534</v>
      </c>
      <c r="D581" s="149" t="s">
        <v>22</v>
      </c>
      <c r="E581" s="150">
        <f>F581</f>
        <v>0.501</v>
      </c>
      <c r="F581" s="150">
        <v>0.501</v>
      </c>
      <c r="G581" s="150">
        <f t="shared" ref="G581" si="236">H581*(1-$L$4)</f>
        <v>13.1556</v>
      </c>
      <c r="H581" s="150">
        <v>17.309999999999999</v>
      </c>
      <c r="I581" s="150"/>
      <c r="J581" s="150">
        <f t="shared" ref="J581" si="237">ROUND(E581*G581,2)</f>
        <v>6.59</v>
      </c>
      <c r="K581" s="248"/>
    </row>
    <row r="582" spans="1:11" s="147" customFormat="1" hidden="1">
      <c r="A582" s="302" t="s">
        <v>1470</v>
      </c>
      <c r="B582" s="306"/>
      <c r="C582" s="306"/>
      <c r="D582" s="306"/>
      <c r="E582" s="306"/>
      <c r="F582" s="306"/>
      <c r="G582" s="305"/>
      <c r="H582" s="151"/>
      <c r="I582" s="151"/>
      <c r="J582" s="249">
        <f>SUM(J578:J581)</f>
        <v>185.28000000000003</v>
      </c>
      <c r="K582" s="250"/>
    </row>
    <row r="583" spans="1:11" s="147" customFormat="1" hidden="1"/>
    <row r="584" spans="1:11" s="147" customFormat="1" hidden="1">
      <c r="A584" s="302" t="s">
        <v>781</v>
      </c>
      <c r="B584" s="306"/>
      <c r="C584" s="306"/>
      <c r="D584" s="306"/>
      <c r="E584" s="305"/>
      <c r="F584" s="151"/>
      <c r="G584" s="148" t="s">
        <v>1051</v>
      </c>
      <c r="H584" s="148" t="s">
        <v>1051</v>
      </c>
      <c r="I584" s="148"/>
      <c r="J584" s="251">
        <v>85005</v>
      </c>
      <c r="K584" s="252"/>
    </row>
    <row r="585" spans="1:11" s="147" customFormat="1" ht="25.5" hidden="1">
      <c r="A585" s="302" t="s">
        <v>982</v>
      </c>
      <c r="B585" s="305"/>
      <c r="C585" s="148" t="s">
        <v>983</v>
      </c>
      <c r="D585" s="148" t="s">
        <v>1468</v>
      </c>
      <c r="E585" s="148" t="s">
        <v>1469</v>
      </c>
      <c r="F585" s="148" t="s">
        <v>1469</v>
      </c>
      <c r="G585" s="149" t="s">
        <v>1646</v>
      </c>
      <c r="H585" s="149" t="s">
        <v>1646</v>
      </c>
      <c r="I585" s="149"/>
      <c r="J585" s="148" t="s">
        <v>1470</v>
      </c>
      <c r="K585" s="152"/>
    </row>
    <row r="586" spans="1:11" s="147" customFormat="1" hidden="1">
      <c r="A586" s="302" t="s">
        <v>1476</v>
      </c>
      <c r="B586" s="306"/>
      <c r="C586" s="306"/>
      <c r="D586" s="306"/>
      <c r="E586" s="306"/>
      <c r="F586" s="306"/>
      <c r="G586" s="306"/>
      <c r="H586" s="306"/>
      <c r="I586" s="306"/>
      <c r="J586" s="305"/>
      <c r="K586" s="152"/>
    </row>
    <row r="587" spans="1:11" s="147" customFormat="1" hidden="1">
      <c r="A587" s="149" t="s">
        <v>25</v>
      </c>
      <c r="B587" s="155">
        <v>442</v>
      </c>
      <c r="C587" s="149" t="s">
        <v>1538</v>
      </c>
      <c r="D587" s="149" t="s">
        <v>20</v>
      </c>
      <c r="E587" s="150">
        <v>4</v>
      </c>
      <c r="F587" s="150">
        <v>4</v>
      </c>
      <c r="G587" s="150">
        <f t="shared" ref="G587:G590" si="238">H587*(1-$L$4)</f>
        <v>3.4351999999999996</v>
      </c>
      <c r="H587" s="150">
        <v>4.5199999999999996</v>
      </c>
      <c r="I587" s="150"/>
      <c r="J587" s="150">
        <f t="shared" ref="J587:J590" si="239">ROUND(E587*G587,2)</f>
        <v>13.74</v>
      </c>
      <c r="K587" s="248"/>
    </row>
    <row r="588" spans="1:11" s="147" customFormat="1" hidden="1">
      <c r="A588" s="149" t="s">
        <v>25</v>
      </c>
      <c r="B588" s="155">
        <v>11186</v>
      </c>
      <c r="C588" s="149" t="s">
        <v>783</v>
      </c>
      <c r="D588" s="149" t="s">
        <v>1365</v>
      </c>
      <c r="E588" s="150">
        <v>1</v>
      </c>
      <c r="F588" s="150">
        <v>1</v>
      </c>
      <c r="G588" s="150">
        <f t="shared" si="238"/>
        <v>319.53440000000001</v>
      </c>
      <c r="H588" s="150">
        <v>420.44</v>
      </c>
      <c r="I588" s="150"/>
      <c r="J588" s="150">
        <f t="shared" si="239"/>
        <v>319.52999999999997</v>
      </c>
      <c r="K588" s="248"/>
    </row>
    <row r="589" spans="1:11" s="147" customFormat="1" hidden="1">
      <c r="A589" s="149" t="s">
        <v>25</v>
      </c>
      <c r="B589" s="155">
        <v>88316</v>
      </c>
      <c r="C589" s="149" t="s">
        <v>34</v>
      </c>
      <c r="D589" s="149" t="s">
        <v>22</v>
      </c>
      <c r="E589" s="150">
        <f t="shared" ref="E589:E590" si="240">F589</f>
        <v>0.4</v>
      </c>
      <c r="F589" s="150">
        <v>0.4</v>
      </c>
      <c r="G589" s="150">
        <f t="shared" si="238"/>
        <v>10.5488</v>
      </c>
      <c r="H589" s="150">
        <v>13.88</v>
      </c>
      <c r="I589" s="150"/>
      <c r="J589" s="150">
        <f t="shared" si="239"/>
        <v>4.22</v>
      </c>
      <c r="K589" s="248"/>
    </row>
    <row r="590" spans="1:11" s="147" customFormat="1" hidden="1">
      <c r="A590" s="149" t="s">
        <v>25</v>
      </c>
      <c r="B590" s="155">
        <v>88325</v>
      </c>
      <c r="C590" s="149" t="s">
        <v>782</v>
      </c>
      <c r="D590" s="149" t="s">
        <v>22</v>
      </c>
      <c r="E590" s="150">
        <f t="shared" si="240"/>
        <v>2</v>
      </c>
      <c r="F590" s="150">
        <v>2</v>
      </c>
      <c r="G590" s="150">
        <f t="shared" si="238"/>
        <v>11.3544</v>
      </c>
      <c r="H590" s="150">
        <v>14.94</v>
      </c>
      <c r="I590" s="150"/>
      <c r="J590" s="150">
        <f t="shared" si="239"/>
        <v>22.71</v>
      </c>
      <c r="K590" s="248"/>
    </row>
    <row r="591" spans="1:11" s="147" customFormat="1" hidden="1">
      <c r="A591" s="302" t="s">
        <v>1470</v>
      </c>
      <c r="B591" s="306"/>
      <c r="C591" s="306"/>
      <c r="D591" s="306"/>
      <c r="E591" s="306"/>
      <c r="F591" s="306"/>
      <c r="G591" s="305"/>
      <c r="H591" s="151"/>
      <c r="I591" s="151"/>
      <c r="J591" s="249">
        <f>SUM(J587:J590)</f>
        <v>360.2</v>
      </c>
      <c r="K591" s="250"/>
    </row>
    <row r="592" spans="1:11" s="147" customFormat="1" hidden="1"/>
    <row r="593" spans="1:12" s="147" customFormat="1" hidden="1">
      <c r="A593" s="302" t="s">
        <v>1389</v>
      </c>
      <c r="B593" s="306"/>
      <c r="C593" s="306"/>
      <c r="D593" s="306"/>
      <c r="E593" s="305"/>
      <c r="F593" s="151"/>
      <c r="G593" s="148" t="s">
        <v>40</v>
      </c>
      <c r="H593" s="148" t="s">
        <v>40</v>
      </c>
      <c r="I593" s="148"/>
      <c r="J593" s="251">
        <v>2024</v>
      </c>
      <c r="K593" s="252"/>
    </row>
    <row r="594" spans="1:12" s="147" customFormat="1" ht="25.5" hidden="1">
      <c r="A594" s="302" t="s">
        <v>982</v>
      </c>
      <c r="B594" s="305"/>
      <c r="C594" s="148" t="s">
        <v>983</v>
      </c>
      <c r="D594" s="148" t="s">
        <v>1468</v>
      </c>
      <c r="E594" s="148" t="s">
        <v>1469</v>
      </c>
      <c r="F594" s="148" t="s">
        <v>1469</v>
      </c>
      <c r="G594" s="149" t="s">
        <v>1646</v>
      </c>
      <c r="H594" s="149" t="s">
        <v>1646</v>
      </c>
      <c r="I594" s="149"/>
      <c r="J594" s="148" t="s">
        <v>1470</v>
      </c>
      <c r="K594" s="152"/>
    </row>
    <row r="595" spans="1:12" s="147" customFormat="1" hidden="1">
      <c r="A595" s="302" t="s">
        <v>1476</v>
      </c>
      <c r="B595" s="306"/>
      <c r="C595" s="306"/>
      <c r="D595" s="306"/>
      <c r="E595" s="306"/>
      <c r="F595" s="306"/>
      <c r="G595" s="306"/>
      <c r="H595" s="306"/>
      <c r="I595" s="306"/>
      <c r="J595" s="305"/>
      <c r="K595" s="152"/>
    </row>
    <row r="596" spans="1:12" s="147" customFormat="1" hidden="1">
      <c r="A596" s="149" t="s">
        <v>40</v>
      </c>
      <c r="B596" s="155">
        <v>604</v>
      </c>
      <c r="C596" s="149" t="s">
        <v>1535</v>
      </c>
      <c r="D596" s="149" t="s">
        <v>20</v>
      </c>
      <c r="E596" s="150">
        <v>1</v>
      </c>
      <c r="F596" s="150">
        <v>1</v>
      </c>
      <c r="G596" s="150">
        <f t="shared" ref="G596:G598" si="241">H596*(1-$L$4)</f>
        <v>227.21720000000002</v>
      </c>
      <c r="H596" s="150">
        <v>298.97000000000003</v>
      </c>
      <c r="I596" s="150"/>
      <c r="J596" s="150">
        <f t="shared" ref="J596:J598" si="242">ROUND(E596*G596,2)</f>
        <v>227.22</v>
      </c>
      <c r="K596" s="248"/>
    </row>
    <row r="597" spans="1:12" s="147" customFormat="1" hidden="1">
      <c r="A597" s="149" t="s">
        <v>25</v>
      </c>
      <c r="B597" s="155">
        <v>3146</v>
      </c>
      <c r="C597" s="149" t="s">
        <v>657</v>
      </c>
      <c r="D597" s="149" t="s">
        <v>1536</v>
      </c>
      <c r="E597" s="150">
        <v>0.84</v>
      </c>
      <c r="F597" s="150">
        <v>0.84</v>
      </c>
      <c r="G597" s="150">
        <f t="shared" si="241"/>
        <v>2.7360000000000002</v>
      </c>
      <c r="H597" s="150">
        <v>3.6</v>
      </c>
      <c r="I597" s="150"/>
      <c r="J597" s="150">
        <f t="shared" si="242"/>
        <v>2.2999999999999998</v>
      </c>
      <c r="K597" s="248"/>
    </row>
    <row r="598" spans="1:12" s="147" customFormat="1" ht="25.5" hidden="1">
      <c r="A598" s="149" t="s">
        <v>40</v>
      </c>
      <c r="B598" s="155">
        <v>1965</v>
      </c>
      <c r="C598" s="149" t="s">
        <v>1610</v>
      </c>
      <c r="D598" s="149" t="s">
        <v>20</v>
      </c>
      <c r="E598" s="150">
        <v>1</v>
      </c>
      <c r="F598" s="150">
        <v>1</v>
      </c>
      <c r="G598" s="150">
        <f t="shared" si="241"/>
        <v>32.307600000000001</v>
      </c>
      <c r="H598" s="150">
        <f>42.66-0.15</f>
        <v>42.51</v>
      </c>
      <c r="I598" s="150"/>
      <c r="J598" s="150">
        <f t="shared" si="242"/>
        <v>32.31</v>
      </c>
      <c r="K598" s="248"/>
    </row>
    <row r="599" spans="1:12" s="147" customFormat="1" hidden="1">
      <c r="A599" s="306" t="s">
        <v>1471</v>
      </c>
      <c r="B599" s="306"/>
      <c r="C599" s="306"/>
      <c r="D599" s="306"/>
      <c r="E599" s="306"/>
      <c r="F599" s="306"/>
      <c r="G599" s="306"/>
      <c r="H599" s="306"/>
      <c r="I599" s="306"/>
      <c r="J599" s="305"/>
      <c r="K599" s="152"/>
    </row>
    <row r="600" spans="1:12" s="147" customFormat="1" ht="25.5" hidden="1">
      <c r="A600" s="149" t="s">
        <v>25</v>
      </c>
      <c r="B600" s="155">
        <v>88267</v>
      </c>
      <c r="C600" s="149" t="s">
        <v>1611</v>
      </c>
      <c r="D600" s="149" t="s">
        <v>22</v>
      </c>
      <c r="E600" s="150">
        <f t="shared" ref="E600" si="243">F600</f>
        <v>1</v>
      </c>
      <c r="F600" s="150">
        <v>1</v>
      </c>
      <c r="G600" s="150">
        <f t="shared" ref="G600:G601" si="244">H600*(1-$L$4)</f>
        <v>13.1556</v>
      </c>
      <c r="H600" s="150">
        <v>17.309999999999999</v>
      </c>
      <c r="I600" s="150"/>
      <c r="J600" s="150">
        <f t="shared" ref="J600:J601" si="245">ROUND(E600*G600,2)</f>
        <v>13.16</v>
      </c>
      <c r="K600" s="248"/>
    </row>
    <row r="601" spans="1:12" s="147" customFormat="1" hidden="1">
      <c r="A601" s="149" t="s">
        <v>25</v>
      </c>
      <c r="B601" s="155">
        <v>88316</v>
      </c>
      <c r="C601" s="149" t="s">
        <v>34</v>
      </c>
      <c r="D601" s="149" t="s">
        <v>22</v>
      </c>
      <c r="E601" s="150">
        <f>E600</f>
        <v>1</v>
      </c>
      <c r="F601" s="150">
        <v>0.99</v>
      </c>
      <c r="G601" s="150">
        <f t="shared" si="244"/>
        <v>10.5488</v>
      </c>
      <c r="H601" s="150">
        <v>13.88</v>
      </c>
      <c r="I601" s="150"/>
      <c r="J601" s="150">
        <f t="shared" si="245"/>
        <v>10.55</v>
      </c>
      <c r="K601" s="248"/>
    </row>
    <row r="602" spans="1:12" s="147" customFormat="1" hidden="1">
      <c r="A602" s="302" t="s">
        <v>1470</v>
      </c>
      <c r="B602" s="306"/>
      <c r="C602" s="306"/>
      <c r="D602" s="306"/>
      <c r="E602" s="306"/>
      <c r="F602" s="306"/>
      <c r="G602" s="305"/>
      <c r="H602" s="151"/>
      <c r="I602" s="151"/>
      <c r="J602" s="249">
        <f>SUM(J596:J601)</f>
        <v>285.54000000000008</v>
      </c>
      <c r="K602" s="250"/>
      <c r="L602" s="259"/>
    </row>
    <row r="603" spans="1:12" s="147" customFormat="1" hidden="1"/>
    <row r="604" spans="1:12" s="147" customFormat="1" hidden="1">
      <c r="A604" s="302" t="s">
        <v>1519</v>
      </c>
      <c r="B604" s="306"/>
      <c r="C604" s="306"/>
      <c r="D604" s="306"/>
      <c r="E604" s="305"/>
      <c r="F604" s="151"/>
      <c r="G604" s="148" t="s">
        <v>40</v>
      </c>
      <c r="H604" s="148" t="s">
        <v>40</v>
      </c>
      <c r="I604" s="148"/>
      <c r="J604" s="251">
        <v>13247</v>
      </c>
      <c r="K604" s="252"/>
    </row>
    <row r="605" spans="1:12" s="147" customFormat="1" ht="25.5" hidden="1">
      <c r="A605" s="302" t="s">
        <v>982</v>
      </c>
      <c r="B605" s="305"/>
      <c r="C605" s="148" t="s">
        <v>983</v>
      </c>
      <c r="D605" s="148" t="s">
        <v>1468</v>
      </c>
      <c r="E605" s="148" t="s">
        <v>1469</v>
      </c>
      <c r="F605" s="148" t="s">
        <v>1469</v>
      </c>
      <c r="G605" s="149" t="s">
        <v>1646</v>
      </c>
      <c r="H605" s="149" t="s">
        <v>1646</v>
      </c>
      <c r="I605" s="149"/>
      <c r="J605" s="148" t="s">
        <v>1470</v>
      </c>
      <c r="K605" s="152"/>
    </row>
    <row r="606" spans="1:12" s="147" customFormat="1" hidden="1">
      <c r="A606" s="302" t="s">
        <v>1476</v>
      </c>
      <c r="B606" s="306"/>
      <c r="C606" s="306"/>
      <c r="D606" s="306"/>
      <c r="E606" s="306"/>
      <c r="F606" s="306"/>
      <c r="G606" s="306"/>
      <c r="H606" s="306"/>
      <c r="I606" s="306"/>
      <c r="J606" s="305"/>
      <c r="K606" s="152"/>
    </row>
    <row r="607" spans="1:12" s="147" customFormat="1" ht="25.5" hidden="1">
      <c r="A607" s="149" t="s">
        <v>40</v>
      </c>
      <c r="B607" s="155">
        <v>13247</v>
      </c>
      <c r="C607" s="149" t="s">
        <v>1606</v>
      </c>
      <c r="D607" s="149" t="s">
        <v>202</v>
      </c>
      <c r="E607" s="150">
        <v>1</v>
      </c>
      <c r="F607" s="150">
        <v>1</v>
      </c>
      <c r="G607" s="150">
        <f t="shared" ref="G607" si="246">H607*(1-$L$4)</f>
        <v>643.43880000000001</v>
      </c>
      <c r="H607" s="150">
        <v>846.63</v>
      </c>
      <c r="I607" s="150"/>
      <c r="J607" s="150">
        <f t="shared" ref="J607" si="247">ROUND(E607*G607,2)</f>
        <v>643.44000000000005</v>
      </c>
      <c r="K607" s="248"/>
    </row>
    <row r="608" spans="1:12" s="147" customFormat="1" hidden="1">
      <c r="A608" s="302" t="s">
        <v>1471</v>
      </c>
      <c r="B608" s="306"/>
      <c r="C608" s="306"/>
      <c r="D608" s="306"/>
      <c r="E608" s="306"/>
      <c r="F608" s="306"/>
      <c r="G608" s="306"/>
      <c r="H608" s="306"/>
      <c r="I608" s="306"/>
      <c r="J608" s="305"/>
      <c r="K608" s="152"/>
    </row>
    <row r="609" spans="1:11" s="147" customFormat="1" hidden="1">
      <c r="A609" s="149" t="s">
        <v>25</v>
      </c>
      <c r="B609" s="155">
        <v>88243</v>
      </c>
      <c r="C609" s="149" t="s">
        <v>878</v>
      </c>
      <c r="D609" s="149" t="s">
        <v>22</v>
      </c>
      <c r="E609" s="150">
        <f t="shared" ref="E609:E610" si="248">F609</f>
        <v>0.99990000000000001</v>
      </c>
      <c r="F609" s="150">
        <v>0.99990000000000001</v>
      </c>
      <c r="G609" s="150">
        <f t="shared" ref="G609:G610" si="249">H609*(1-$L$4)</f>
        <v>12.585599999999999</v>
      </c>
      <c r="H609" s="150">
        <v>16.559999999999999</v>
      </c>
      <c r="I609" s="150"/>
      <c r="J609" s="150">
        <f t="shared" ref="J609:J610" si="250">ROUND(E609*G609,2)</f>
        <v>12.58</v>
      </c>
      <c r="K609" s="248"/>
    </row>
    <row r="610" spans="1:11" s="147" customFormat="1" hidden="1">
      <c r="A610" s="149" t="s">
        <v>25</v>
      </c>
      <c r="B610" s="155">
        <v>88266</v>
      </c>
      <c r="C610" s="149" t="s">
        <v>552</v>
      </c>
      <c r="D610" s="149" t="s">
        <v>22</v>
      </c>
      <c r="E610" s="150">
        <f t="shared" si="248"/>
        <v>1</v>
      </c>
      <c r="F610" s="150">
        <v>1</v>
      </c>
      <c r="G610" s="150">
        <f t="shared" si="249"/>
        <v>22.959600000000002</v>
      </c>
      <c r="H610" s="150">
        <v>30.21</v>
      </c>
      <c r="I610" s="150"/>
      <c r="J610" s="150">
        <f t="shared" si="250"/>
        <v>22.96</v>
      </c>
      <c r="K610" s="248"/>
    </row>
    <row r="611" spans="1:11" s="147" customFormat="1" hidden="1">
      <c r="A611" s="302" t="s">
        <v>1470</v>
      </c>
      <c r="B611" s="306"/>
      <c r="C611" s="306"/>
      <c r="D611" s="306"/>
      <c r="E611" s="306"/>
      <c r="F611" s="306"/>
      <c r="G611" s="305"/>
      <c r="H611" s="151"/>
      <c r="I611" s="151"/>
      <c r="J611" s="249">
        <f>SUM(J607:J610)</f>
        <v>678.98000000000013</v>
      </c>
      <c r="K611" s="250"/>
    </row>
    <row r="612" spans="1:11" s="147" customFormat="1" hidden="1"/>
    <row r="613" spans="1:11" s="147" customFormat="1" hidden="1">
      <c r="A613" s="302" t="s">
        <v>1525</v>
      </c>
      <c r="B613" s="306"/>
      <c r="C613" s="306"/>
      <c r="D613" s="306"/>
      <c r="E613" s="305"/>
      <c r="F613" s="151"/>
      <c r="G613" s="148" t="s">
        <v>40</v>
      </c>
      <c r="H613" s="148" t="s">
        <v>40</v>
      </c>
      <c r="I613" s="148"/>
      <c r="J613" s="251">
        <v>11527</v>
      </c>
      <c r="K613" s="252"/>
    </row>
    <row r="614" spans="1:11" s="147" customFormat="1" ht="25.5" hidden="1">
      <c r="A614" s="302" t="s">
        <v>982</v>
      </c>
      <c r="B614" s="305"/>
      <c r="C614" s="148" t="s">
        <v>983</v>
      </c>
      <c r="D614" s="148" t="s">
        <v>1468</v>
      </c>
      <c r="E614" s="148" t="s">
        <v>1469</v>
      </c>
      <c r="F614" s="148" t="s">
        <v>1469</v>
      </c>
      <c r="G614" s="149" t="s">
        <v>1646</v>
      </c>
      <c r="H614" s="149" t="s">
        <v>1646</v>
      </c>
      <c r="I614" s="149"/>
      <c r="J614" s="148" t="s">
        <v>1470</v>
      </c>
      <c r="K614" s="152"/>
    </row>
    <row r="615" spans="1:11" s="147" customFormat="1" hidden="1">
      <c r="A615" s="302" t="s">
        <v>1476</v>
      </c>
      <c r="B615" s="306"/>
      <c r="C615" s="306"/>
      <c r="D615" s="306"/>
      <c r="E615" s="306"/>
      <c r="F615" s="306"/>
      <c r="G615" s="306"/>
      <c r="H615" s="306"/>
      <c r="I615" s="306"/>
      <c r="J615" s="305"/>
      <c r="K615" s="152"/>
    </row>
    <row r="616" spans="1:11" s="147" customFormat="1" ht="25.5" hidden="1">
      <c r="A616" s="149" t="s">
        <v>40</v>
      </c>
      <c r="B616" s="155">
        <v>11527</v>
      </c>
      <c r="C616" s="149" t="s">
        <v>1607</v>
      </c>
      <c r="D616" s="149" t="s">
        <v>20</v>
      </c>
      <c r="E616" s="150">
        <v>1</v>
      </c>
      <c r="F616" s="150">
        <v>1</v>
      </c>
      <c r="G616" s="150">
        <f t="shared" ref="G616" si="251">H616*(1-$L$4)</f>
        <v>1034.4816000000001</v>
      </c>
      <c r="H616" s="150">
        <v>1361.16</v>
      </c>
      <c r="I616" s="150"/>
      <c r="J616" s="150">
        <f t="shared" ref="J616" si="252">ROUND(E616*G616,2)</f>
        <v>1034.48</v>
      </c>
      <c r="K616" s="248"/>
    </row>
    <row r="617" spans="1:11" s="147" customFormat="1" hidden="1">
      <c r="A617" s="302" t="s">
        <v>1470</v>
      </c>
      <c r="B617" s="306"/>
      <c r="C617" s="306"/>
      <c r="D617" s="306"/>
      <c r="E617" s="306"/>
      <c r="F617" s="306"/>
      <c r="G617" s="305"/>
      <c r="H617" s="151"/>
      <c r="I617" s="151"/>
      <c r="J617" s="249">
        <f>SUM(J615:J616)</f>
        <v>1034.48</v>
      </c>
      <c r="K617" s="250"/>
    </row>
    <row r="618" spans="1:11" s="147" customFormat="1" hidden="1"/>
    <row r="619" spans="1:11" s="147" customFormat="1" hidden="1">
      <c r="A619" s="302" t="s">
        <v>1523</v>
      </c>
      <c r="B619" s="306"/>
      <c r="C619" s="306"/>
      <c r="D619" s="306"/>
      <c r="E619" s="305"/>
      <c r="F619" s="151"/>
      <c r="G619" s="148" t="s">
        <v>40</v>
      </c>
      <c r="H619" s="148" t="s">
        <v>40</v>
      </c>
      <c r="I619" s="148"/>
      <c r="J619" s="251">
        <v>4436</v>
      </c>
      <c r="K619" s="252"/>
    </row>
    <row r="620" spans="1:11" s="147" customFormat="1" ht="25.5" hidden="1">
      <c r="A620" s="302" t="s">
        <v>982</v>
      </c>
      <c r="B620" s="305"/>
      <c r="C620" s="148" t="s">
        <v>983</v>
      </c>
      <c r="D620" s="148" t="s">
        <v>1468</v>
      </c>
      <c r="E620" s="148" t="s">
        <v>1469</v>
      </c>
      <c r="F620" s="148" t="s">
        <v>1469</v>
      </c>
      <c r="G620" s="148" t="s">
        <v>1499</v>
      </c>
      <c r="H620" s="148" t="s">
        <v>1499</v>
      </c>
      <c r="I620" s="148"/>
      <c r="J620" s="148" t="s">
        <v>1470</v>
      </c>
      <c r="K620" s="152"/>
    </row>
    <row r="621" spans="1:11" s="147" customFormat="1" hidden="1">
      <c r="A621" s="302" t="s">
        <v>1476</v>
      </c>
      <c r="B621" s="306"/>
      <c r="C621" s="306"/>
      <c r="D621" s="306"/>
      <c r="E621" s="306"/>
      <c r="F621" s="306"/>
      <c r="G621" s="306"/>
      <c r="H621" s="306"/>
      <c r="I621" s="306"/>
      <c r="J621" s="305"/>
      <c r="K621" s="152"/>
    </row>
    <row r="622" spans="1:11" s="147" customFormat="1" hidden="1">
      <c r="A622" s="149" t="s">
        <v>40</v>
      </c>
      <c r="B622" s="155">
        <v>4436</v>
      </c>
      <c r="C622" s="149" t="s">
        <v>1524</v>
      </c>
      <c r="D622" s="149" t="s">
        <v>20</v>
      </c>
      <c r="E622" s="150">
        <v>1</v>
      </c>
      <c r="F622" s="150">
        <v>1</v>
      </c>
      <c r="G622" s="150">
        <f t="shared" ref="G622" si="253">H622*(1-$L$4)</f>
        <v>113.24</v>
      </c>
      <c r="H622" s="150">
        <v>149</v>
      </c>
      <c r="I622" s="150"/>
      <c r="J622" s="150">
        <f t="shared" ref="J622" si="254">ROUND(E622*G622,2)</f>
        <v>113.24</v>
      </c>
      <c r="K622" s="248"/>
    </row>
    <row r="623" spans="1:11" s="147" customFormat="1" hidden="1">
      <c r="A623" s="302" t="s">
        <v>1470</v>
      </c>
      <c r="B623" s="306"/>
      <c r="C623" s="306"/>
      <c r="D623" s="306"/>
      <c r="E623" s="306"/>
      <c r="F623" s="306"/>
      <c r="G623" s="305"/>
      <c r="H623" s="151"/>
      <c r="I623" s="151"/>
      <c r="J623" s="249">
        <f>SUM(J621:J622)</f>
        <v>113.24</v>
      </c>
      <c r="K623" s="250"/>
    </row>
    <row r="624" spans="1:11" s="147" customFormat="1" hidden="1"/>
    <row r="625" spans="1:11" s="147" customFormat="1" hidden="1">
      <c r="A625" s="302" t="s">
        <v>820</v>
      </c>
      <c r="B625" s="306"/>
      <c r="C625" s="306"/>
      <c r="D625" s="306"/>
      <c r="E625" s="305"/>
      <c r="F625" s="151"/>
      <c r="G625" s="148" t="s">
        <v>1051</v>
      </c>
      <c r="H625" s="148" t="s">
        <v>1051</v>
      </c>
      <c r="I625" s="148"/>
      <c r="J625" s="148" t="s">
        <v>1401</v>
      </c>
      <c r="K625" s="152"/>
    </row>
    <row r="626" spans="1:11" s="147" customFormat="1" ht="25.5" hidden="1">
      <c r="A626" s="302" t="s">
        <v>982</v>
      </c>
      <c r="B626" s="305"/>
      <c r="C626" s="148" t="s">
        <v>983</v>
      </c>
      <c r="D626" s="148" t="s">
        <v>1468</v>
      </c>
      <c r="E626" s="148" t="s">
        <v>1469</v>
      </c>
      <c r="F626" s="148" t="s">
        <v>1469</v>
      </c>
      <c r="G626" s="149" t="s">
        <v>1646</v>
      </c>
      <c r="H626" s="149" t="s">
        <v>1646</v>
      </c>
      <c r="I626" s="149"/>
      <c r="J626" s="148" t="s">
        <v>1470</v>
      </c>
      <c r="K626" s="152"/>
    </row>
    <row r="627" spans="1:11" s="147" customFormat="1" hidden="1">
      <c r="A627" s="302" t="s">
        <v>1476</v>
      </c>
      <c r="B627" s="306"/>
      <c r="C627" s="306"/>
      <c r="D627" s="306"/>
      <c r="E627" s="306"/>
      <c r="F627" s="306"/>
      <c r="G627" s="306"/>
      <c r="H627" s="306"/>
      <c r="I627" s="306"/>
      <c r="J627" s="305"/>
      <c r="K627" s="152"/>
    </row>
    <row r="628" spans="1:11" s="147" customFormat="1" hidden="1">
      <c r="A628" s="149" t="s">
        <v>25</v>
      </c>
      <c r="B628" s="155">
        <v>38091</v>
      </c>
      <c r="C628" s="149" t="s">
        <v>1522</v>
      </c>
      <c r="D628" s="149" t="s">
        <v>202</v>
      </c>
      <c r="E628" s="150">
        <v>1</v>
      </c>
      <c r="F628" s="150">
        <v>1</v>
      </c>
      <c r="G628" s="150">
        <f t="shared" ref="G628:G630" si="255">H628*(1-$L$4)</f>
        <v>1.8012000000000001</v>
      </c>
      <c r="H628" s="150">
        <v>2.37</v>
      </c>
      <c r="I628" s="150"/>
      <c r="J628" s="150">
        <f t="shared" ref="J628:J630" si="256">ROUND(E628*G628,2)</f>
        <v>1.8</v>
      </c>
      <c r="K628" s="248"/>
    </row>
    <row r="629" spans="1:11" s="147" customFormat="1" hidden="1">
      <c r="A629" s="149" t="s">
        <v>25</v>
      </c>
      <c r="B629" s="155">
        <v>1872</v>
      </c>
      <c r="C629" s="149" t="s">
        <v>1491</v>
      </c>
      <c r="D629" s="149" t="s">
        <v>202</v>
      </c>
      <c r="E629" s="150">
        <v>1</v>
      </c>
      <c r="F629" s="150">
        <v>1</v>
      </c>
      <c r="G629" s="150">
        <f t="shared" si="255"/>
        <v>1.6796</v>
      </c>
      <c r="H629" s="150">
        <v>2.21</v>
      </c>
      <c r="I629" s="150"/>
      <c r="J629" s="150">
        <f t="shared" si="256"/>
        <v>1.68</v>
      </c>
      <c r="K629" s="248"/>
    </row>
    <row r="630" spans="1:11" s="147" customFormat="1" hidden="1">
      <c r="A630" s="149" t="s">
        <v>40</v>
      </c>
      <c r="B630" s="155">
        <v>10243</v>
      </c>
      <c r="C630" s="149" t="s">
        <v>821</v>
      </c>
      <c r="D630" s="149" t="s">
        <v>202</v>
      </c>
      <c r="E630" s="150">
        <v>1</v>
      </c>
      <c r="F630" s="150">
        <v>1</v>
      </c>
      <c r="G630" s="150">
        <f t="shared" si="255"/>
        <v>11.4</v>
      </c>
      <c r="H630" s="150">
        <v>15</v>
      </c>
      <c r="I630" s="150"/>
      <c r="J630" s="150">
        <f t="shared" si="256"/>
        <v>11.4</v>
      </c>
      <c r="K630" s="248"/>
    </row>
    <row r="631" spans="1:11" s="147" customFormat="1" hidden="1">
      <c r="A631" s="302" t="s">
        <v>1471</v>
      </c>
      <c r="B631" s="306"/>
      <c r="C631" s="306"/>
      <c r="D631" s="306"/>
      <c r="E631" s="306"/>
      <c r="F631" s="306"/>
      <c r="G631" s="306"/>
      <c r="H631" s="306"/>
      <c r="I631" s="306"/>
      <c r="J631" s="305"/>
      <c r="K631" s="152"/>
    </row>
    <row r="632" spans="1:11" s="147" customFormat="1" hidden="1">
      <c r="A632" s="149" t="s">
        <v>25</v>
      </c>
      <c r="B632" s="155">
        <v>88316</v>
      </c>
      <c r="C632" s="149" t="s">
        <v>34</v>
      </c>
      <c r="D632" s="149" t="s">
        <v>22</v>
      </c>
      <c r="E632" s="150">
        <f t="shared" ref="E632:E633" si="257">F632</f>
        <v>0.7</v>
      </c>
      <c r="F632" s="150">
        <v>0.7</v>
      </c>
      <c r="G632" s="150">
        <f t="shared" ref="G632:G633" si="258">H632*(1-$L$4)</f>
        <v>10.5488</v>
      </c>
      <c r="H632" s="150">
        <v>13.88</v>
      </c>
      <c r="I632" s="150"/>
      <c r="J632" s="150">
        <f t="shared" ref="J632:J633" si="259">ROUND(E632*G632,2)</f>
        <v>7.38</v>
      </c>
      <c r="K632" s="248"/>
    </row>
    <row r="633" spans="1:11" s="147" customFormat="1" hidden="1">
      <c r="A633" s="149" t="s">
        <v>25</v>
      </c>
      <c r="B633" s="155">
        <v>88264</v>
      </c>
      <c r="C633" s="149" t="s">
        <v>56</v>
      </c>
      <c r="D633" s="149" t="s">
        <v>22</v>
      </c>
      <c r="E633" s="150">
        <f t="shared" si="257"/>
        <v>0.70009999999999994</v>
      </c>
      <c r="F633" s="150">
        <v>0.70009999999999994</v>
      </c>
      <c r="G633" s="150">
        <f t="shared" si="258"/>
        <v>13.634400000000001</v>
      </c>
      <c r="H633" s="150">
        <v>17.940000000000001</v>
      </c>
      <c r="I633" s="150"/>
      <c r="J633" s="150">
        <f t="shared" si="259"/>
        <v>9.5500000000000007</v>
      </c>
      <c r="K633" s="248"/>
    </row>
    <row r="634" spans="1:11" s="147" customFormat="1" hidden="1">
      <c r="A634" s="302" t="s">
        <v>1470</v>
      </c>
      <c r="B634" s="306"/>
      <c r="C634" s="306"/>
      <c r="D634" s="306"/>
      <c r="E634" s="306"/>
      <c r="F634" s="306"/>
      <c r="G634" s="305"/>
      <c r="H634" s="151"/>
      <c r="I634" s="151"/>
      <c r="J634" s="249">
        <f>SUM(J628:J633)</f>
        <v>31.810000000000002</v>
      </c>
      <c r="K634" s="250"/>
    </row>
    <row r="635" spans="1:11" s="147" customFormat="1" hidden="1"/>
    <row r="636" spans="1:11" s="147" customFormat="1" hidden="1">
      <c r="A636" s="302" t="s">
        <v>1403</v>
      </c>
      <c r="B636" s="306"/>
      <c r="C636" s="306"/>
      <c r="D636" s="306"/>
      <c r="E636" s="305"/>
      <c r="F636" s="151"/>
      <c r="G636" s="148" t="s">
        <v>40</v>
      </c>
      <c r="H636" s="148" t="s">
        <v>40</v>
      </c>
      <c r="I636" s="148"/>
      <c r="J636" s="251">
        <v>10243</v>
      </c>
      <c r="K636" s="252"/>
    </row>
    <row r="637" spans="1:11" s="147" customFormat="1" ht="25.5" hidden="1">
      <c r="A637" s="302" t="s">
        <v>982</v>
      </c>
      <c r="B637" s="305"/>
      <c r="C637" s="148" t="s">
        <v>983</v>
      </c>
      <c r="D637" s="148" t="s">
        <v>1468</v>
      </c>
      <c r="E637" s="148" t="s">
        <v>1469</v>
      </c>
      <c r="F637" s="148" t="s">
        <v>1469</v>
      </c>
      <c r="G637" s="149" t="s">
        <v>1646</v>
      </c>
      <c r="H637" s="149" t="s">
        <v>1646</v>
      </c>
      <c r="I637" s="149"/>
      <c r="J637" s="148" t="s">
        <v>1470</v>
      </c>
      <c r="K637" s="152"/>
    </row>
    <row r="638" spans="1:11" s="147" customFormat="1" hidden="1">
      <c r="A638" s="302" t="s">
        <v>1476</v>
      </c>
      <c r="B638" s="306"/>
      <c r="C638" s="306"/>
      <c r="D638" s="306"/>
      <c r="E638" s="306"/>
      <c r="F638" s="306"/>
      <c r="G638" s="306"/>
      <c r="H638" s="306"/>
      <c r="I638" s="306"/>
      <c r="J638" s="305"/>
      <c r="K638" s="152"/>
    </row>
    <row r="639" spans="1:11" s="147" customFormat="1" hidden="1">
      <c r="A639" s="149" t="s">
        <v>40</v>
      </c>
      <c r="B639" s="155">
        <v>10243</v>
      </c>
      <c r="C639" s="149" t="s">
        <v>821</v>
      </c>
      <c r="D639" s="149" t="s">
        <v>20</v>
      </c>
      <c r="E639" s="150">
        <v>1</v>
      </c>
      <c r="F639" s="150">
        <v>1</v>
      </c>
      <c r="G639" s="150">
        <f t="shared" ref="G639" si="260">H639*(1-$L$4)</f>
        <v>11.4</v>
      </c>
      <c r="H639" s="150">
        <v>15</v>
      </c>
      <c r="I639" s="150"/>
      <c r="J639" s="150">
        <f t="shared" ref="J639" si="261">ROUND(E639*G639,2)</f>
        <v>11.4</v>
      </c>
      <c r="K639" s="248"/>
    </row>
    <row r="640" spans="1:11" s="147" customFormat="1" hidden="1">
      <c r="A640" s="302" t="s">
        <v>1470</v>
      </c>
      <c r="B640" s="306"/>
      <c r="C640" s="306"/>
      <c r="D640" s="306"/>
      <c r="E640" s="306"/>
      <c r="F640" s="306"/>
      <c r="G640" s="305"/>
      <c r="H640" s="151"/>
      <c r="I640" s="151"/>
      <c r="J640" s="249">
        <f>SUM(J638:J639)</f>
        <v>11.4</v>
      </c>
      <c r="K640" s="250"/>
    </row>
    <row r="641" spans="1:11" s="147" customFormat="1" hidden="1"/>
    <row r="642" spans="1:11" s="147" customFormat="1" hidden="1">
      <c r="A642" s="302" t="s">
        <v>822</v>
      </c>
      <c r="B642" s="306"/>
      <c r="C642" s="306"/>
      <c r="D642" s="306"/>
      <c r="E642" s="305"/>
      <c r="F642" s="151"/>
      <c r="G642" s="148" t="s">
        <v>1051</v>
      </c>
      <c r="H642" s="148" t="s">
        <v>1051</v>
      </c>
      <c r="I642" s="148"/>
      <c r="J642" s="148" t="s">
        <v>1406</v>
      </c>
      <c r="K642" s="152"/>
    </row>
    <row r="643" spans="1:11" s="147" customFormat="1" ht="25.5" hidden="1">
      <c r="A643" s="302" t="s">
        <v>982</v>
      </c>
      <c r="B643" s="305"/>
      <c r="C643" s="148" t="s">
        <v>983</v>
      </c>
      <c r="D643" s="148" t="s">
        <v>1468</v>
      </c>
      <c r="E643" s="148" t="s">
        <v>1469</v>
      </c>
      <c r="F643" s="148" t="s">
        <v>1469</v>
      </c>
      <c r="G643" s="149" t="s">
        <v>1646</v>
      </c>
      <c r="H643" s="149" t="s">
        <v>1646</v>
      </c>
      <c r="I643" s="149"/>
      <c r="J643" s="148" t="s">
        <v>1470</v>
      </c>
      <c r="K643" s="152"/>
    </row>
    <row r="644" spans="1:11" s="147" customFormat="1" hidden="1">
      <c r="A644" s="302" t="s">
        <v>1476</v>
      </c>
      <c r="B644" s="306"/>
      <c r="C644" s="306"/>
      <c r="D644" s="306"/>
      <c r="E644" s="306"/>
      <c r="F644" s="306"/>
      <c r="G644" s="306"/>
      <c r="H644" s="306"/>
      <c r="I644" s="306"/>
      <c r="J644" s="305"/>
      <c r="K644" s="152"/>
    </row>
    <row r="645" spans="1:11" s="147" customFormat="1" hidden="1">
      <c r="A645" s="149" t="s">
        <v>1530</v>
      </c>
      <c r="B645" s="149" t="s">
        <v>1472</v>
      </c>
      <c r="C645" s="149" t="s">
        <v>822</v>
      </c>
      <c r="D645" s="149" t="s">
        <v>939</v>
      </c>
      <c r="E645" s="150">
        <v>1</v>
      </c>
      <c r="F645" s="150">
        <v>1</v>
      </c>
      <c r="G645" s="150">
        <f t="shared" ref="G645" si="262">H645*(1-$L$4)</f>
        <v>270.63600000000002</v>
      </c>
      <c r="H645" s="150">
        <v>356.1</v>
      </c>
      <c r="I645" s="150"/>
      <c r="J645" s="150">
        <f t="shared" ref="J645" si="263">ROUND(E645*G645,2)</f>
        <v>270.64</v>
      </c>
      <c r="K645" s="248"/>
    </row>
    <row r="646" spans="1:11" s="147" customFormat="1" hidden="1">
      <c r="A646" s="302" t="s">
        <v>1471</v>
      </c>
      <c r="B646" s="306"/>
      <c r="C646" s="306"/>
      <c r="D646" s="306"/>
      <c r="E646" s="306"/>
      <c r="F646" s="306"/>
      <c r="G646" s="306"/>
      <c r="H646" s="306"/>
      <c r="I646" s="306"/>
      <c r="J646" s="305"/>
      <c r="K646" s="152"/>
    </row>
    <row r="647" spans="1:11" s="147" customFormat="1" hidden="1">
      <c r="A647" s="149" t="s">
        <v>25</v>
      </c>
      <c r="B647" s="155">
        <v>88316</v>
      </c>
      <c r="C647" s="149" t="s">
        <v>34</v>
      </c>
      <c r="D647" s="149" t="s">
        <v>22</v>
      </c>
      <c r="E647" s="150">
        <f t="shared" ref="E647:E648" si="264">F647</f>
        <v>0.3</v>
      </c>
      <c r="F647" s="150">
        <v>0.3</v>
      </c>
      <c r="G647" s="150">
        <f t="shared" ref="G647:G648" si="265">H647*(1-$L$4)</f>
        <v>10.5488</v>
      </c>
      <c r="H647" s="150">
        <v>13.88</v>
      </c>
      <c r="I647" s="150"/>
      <c r="J647" s="150">
        <f t="shared" ref="J647:J648" si="266">ROUND(E647*G647,2)</f>
        <v>3.16</v>
      </c>
      <c r="K647" s="248"/>
    </row>
    <row r="648" spans="1:11" s="147" customFormat="1" hidden="1">
      <c r="A648" s="149" t="s">
        <v>25</v>
      </c>
      <c r="B648" s="155">
        <v>88264</v>
      </c>
      <c r="C648" s="149" t="s">
        <v>56</v>
      </c>
      <c r="D648" s="149" t="s">
        <v>22</v>
      </c>
      <c r="E648" s="150">
        <f t="shared" si="264"/>
        <v>0.3</v>
      </c>
      <c r="F648" s="150">
        <v>0.3</v>
      </c>
      <c r="G648" s="150">
        <f t="shared" si="265"/>
        <v>13.634400000000001</v>
      </c>
      <c r="H648" s="150">
        <v>17.940000000000001</v>
      </c>
      <c r="I648" s="150"/>
      <c r="J648" s="150">
        <f t="shared" si="266"/>
        <v>4.09</v>
      </c>
      <c r="K648" s="248"/>
    </row>
    <row r="649" spans="1:11" s="147" customFormat="1" hidden="1">
      <c r="A649" s="302" t="s">
        <v>1470</v>
      </c>
      <c r="B649" s="306"/>
      <c r="C649" s="306"/>
      <c r="D649" s="306"/>
      <c r="E649" s="306"/>
      <c r="F649" s="306"/>
      <c r="G649" s="305"/>
      <c r="H649" s="151"/>
      <c r="I649" s="151"/>
      <c r="J649" s="249">
        <f>SUM(J645:J648)</f>
        <v>277.89</v>
      </c>
      <c r="K649" s="250"/>
    </row>
    <row r="650" spans="1:11" s="147" customFormat="1" hidden="1"/>
    <row r="651" spans="1:11" s="147" customFormat="1" hidden="1">
      <c r="A651" s="302" t="s">
        <v>823</v>
      </c>
      <c r="B651" s="306"/>
      <c r="C651" s="306"/>
      <c r="D651" s="306"/>
      <c r="E651" s="305"/>
      <c r="F651" s="151"/>
      <c r="G651" s="148" t="s">
        <v>1051</v>
      </c>
      <c r="H651" s="148" t="s">
        <v>1051</v>
      </c>
      <c r="I651" s="148"/>
      <c r="J651" s="148" t="s">
        <v>1409</v>
      </c>
      <c r="K651" s="152"/>
    </row>
    <row r="652" spans="1:11" s="147" customFormat="1" ht="25.5" hidden="1">
      <c r="A652" s="302" t="s">
        <v>982</v>
      </c>
      <c r="B652" s="305"/>
      <c r="C652" s="148" t="s">
        <v>983</v>
      </c>
      <c r="D652" s="148" t="s">
        <v>1468</v>
      </c>
      <c r="E652" s="148" t="s">
        <v>1469</v>
      </c>
      <c r="F652" s="148" t="s">
        <v>1469</v>
      </c>
      <c r="G652" s="149" t="s">
        <v>1646</v>
      </c>
      <c r="H652" s="149" t="s">
        <v>1646</v>
      </c>
      <c r="I652" s="149"/>
      <c r="J652" s="148" t="s">
        <v>1470</v>
      </c>
      <c r="K652" s="152"/>
    </row>
    <row r="653" spans="1:11" s="147" customFormat="1" hidden="1">
      <c r="A653" s="302" t="s">
        <v>1476</v>
      </c>
      <c r="B653" s="306"/>
      <c r="C653" s="306"/>
      <c r="D653" s="306"/>
      <c r="E653" s="306"/>
      <c r="F653" s="306"/>
      <c r="G653" s="306"/>
      <c r="H653" s="306"/>
      <c r="I653" s="306"/>
      <c r="J653" s="305"/>
      <c r="K653" s="152"/>
    </row>
    <row r="654" spans="1:11" s="147" customFormat="1" hidden="1">
      <c r="A654" s="149" t="s">
        <v>1530</v>
      </c>
      <c r="B654" s="149" t="s">
        <v>1472</v>
      </c>
      <c r="C654" s="149" t="s">
        <v>823</v>
      </c>
      <c r="D654" s="149" t="s">
        <v>20</v>
      </c>
      <c r="E654" s="150">
        <v>1</v>
      </c>
      <c r="F654" s="150">
        <v>1</v>
      </c>
      <c r="G654" s="150">
        <f t="shared" ref="G654" si="267">H654*(1-$L$4)</f>
        <v>94.977199999999996</v>
      </c>
      <c r="H654" s="150">
        <v>124.97</v>
      </c>
      <c r="I654" s="150"/>
      <c r="J654" s="150">
        <f t="shared" ref="J654" si="268">ROUND(E654*G654,2)</f>
        <v>94.98</v>
      </c>
      <c r="K654" s="248"/>
    </row>
    <row r="655" spans="1:11" s="147" customFormat="1" hidden="1">
      <c r="A655" s="302" t="s">
        <v>1471</v>
      </c>
      <c r="B655" s="306"/>
      <c r="C655" s="306"/>
      <c r="D655" s="306"/>
      <c r="E655" s="306"/>
      <c r="F655" s="306"/>
      <c r="G655" s="306"/>
      <c r="H655" s="306"/>
      <c r="I655" s="306"/>
      <c r="J655" s="305"/>
      <c r="K655" s="152"/>
    </row>
    <row r="656" spans="1:11" s="147" customFormat="1" hidden="1">
      <c r="A656" s="149" t="s">
        <v>25</v>
      </c>
      <c r="B656" s="155">
        <v>88316</v>
      </c>
      <c r="C656" s="149" t="s">
        <v>34</v>
      </c>
      <c r="D656" s="149" t="s">
        <v>22</v>
      </c>
      <c r="E656" s="150">
        <f t="shared" ref="E656:E657" si="269">F656</f>
        <v>0.3</v>
      </c>
      <c r="F656" s="150">
        <v>0.3</v>
      </c>
      <c r="G656" s="150">
        <f t="shared" ref="G656:G657" si="270">H656*(1-$L$4)</f>
        <v>10.5488</v>
      </c>
      <c r="H656" s="150">
        <v>13.88</v>
      </c>
      <c r="I656" s="150"/>
      <c r="J656" s="150">
        <f t="shared" ref="J656:J657" si="271">ROUND(E656*G656,2)</f>
        <v>3.16</v>
      </c>
      <c r="K656" s="248"/>
    </row>
    <row r="657" spans="1:11" s="147" customFormat="1" hidden="1">
      <c r="A657" s="149" t="s">
        <v>25</v>
      </c>
      <c r="B657" s="155">
        <v>88264</v>
      </c>
      <c r="C657" s="149" t="s">
        <v>56</v>
      </c>
      <c r="D657" s="149" t="s">
        <v>22</v>
      </c>
      <c r="E657" s="150">
        <f t="shared" si="269"/>
        <v>0.3</v>
      </c>
      <c r="F657" s="150">
        <v>0.3</v>
      </c>
      <c r="G657" s="150">
        <f t="shared" si="270"/>
        <v>13.634400000000001</v>
      </c>
      <c r="H657" s="150">
        <v>17.940000000000001</v>
      </c>
      <c r="I657" s="150"/>
      <c r="J657" s="150">
        <f t="shared" si="271"/>
        <v>4.09</v>
      </c>
      <c r="K657" s="248"/>
    </row>
    <row r="658" spans="1:11" s="147" customFormat="1" hidden="1">
      <c r="A658" s="302" t="s">
        <v>1470</v>
      </c>
      <c r="B658" s="306"/>
      <c r="C658" s="306"/>
      <c r="D658" s="306"/>
      <c r="E658" s="306"/>
      <c r="F658" s="306"/>
      <c r="G658" s="305"/>
      <c r="H658" s="151"/>
      <c r="I658" s="151"/>
      <c r="J658" s="249">
        <f>SUM(J654:J657)</f>
        <v>102.23</v>
      </c>
      <c r="K658" s="250"/>
    </row>
    <row r="659" spans="1:11" s="147" customFormat="1" hidden="1"/>
    <row r="660" spans="1:11" s="147" customFormat="1" hidden="1">
      <c r="A660" s="302" t="s">
        <v>1521</v>
      </c>
      <c r="B660" s="306"/>
      <c r="C660" s="306"/>
      <c r="D660" s="306"/>
      <c r="E660" s="305"/>
      <c r="F660" s="151"/>
      <c r="G660" s="148" t="s">
        <v>40</v>
      </c>
      <c r="H660" s="148" t="s">
        <v>40</v>
      </c>
      <c r="I660" s="148"/>
      <c r="J660" s="251">
        <v>11752</v>
      </c>
      <c r="K660" s="252"/>
    </row>
    <row r="661" spans="1:11" s="147" customFormat="1" ht="25.5" hidden="1">
      <c r="A661" s="302" t="s">
        <v>982</v>
      </c>
      <c r="B661" s="305"/>
      <c r="C661" s="148" t="s">
        <v>983</v>
      </c>
      <c r="D661" s="148" t="s">
        <v>1468</v>
      </c>
      <c r="E661" s="148" t="s">
        <v>1469</v>
      </c>
      <c r="F661" s="148" t="s">
        <v>1469</v>
      </c>
      <c r="G661" s="149" t="s">
        <v>1646</v>
      </c>
      <c r="H661" s="149" t="s">
        <v>1646</v>
      </c>
      <c r="I661" s="149"/>
      <c r="J661" s="148" t="s">
        <v>1470</v>
      </c>
      <c r="K661" s="152"/>
    </row>
    <row r="662" spans="1:11" s="147" customFormat="1" hidden="1">
      <c r="A662" s="302" t="s">
        <v>1476</v>
      </c>
      <c r="B662" s="306"/>
      <c r="C662" s="306"/>
      <c r="D662" s="306"/>
      <c r="E662" s="306"/>
      <c r="F662" s="306"/>
      <c r="G662" s="306"/>
      <c r="H662" s="306"/>
      <c r="I662" s="306"/>
      <c r="J662" s="305"/>
      <c r="K662" s="152"/>
    </row>
    <row r="663" spans="1:11" s="147" customFormat="1" hidden="1">
      <c r="A663" s="149" t="s">
        <v>40</v>
      </c>
      <c r="B663" s="155">
        <v>12617</v>
      </c>
      <c r="C663" s="149" t="s">
        <v>824</v>
      </c>
      <c r="D663" s="149" t="s">
        <v>49</v>
      </c>
      <c r="E663" s="150">
        <v>1.02</v>
      </c>
      <c r="F663" s="150">
        <v>1.02</v>
      </c>
      <c r="G663" s="150">
        <f t="shared" ref="G663" si="272">H663*(1-$L$4)</f>
        <v>4.0583999999999998</v>
      </c>
      <c r="H663" s="150">
        <v>5.34</v>
      </c>
      <c r="I663" s="150"/>
      <c r="J663" s="150">
        <f t="shared" ref="J663" si="273">ROUND(E663*G663,2)</f>
        <v>4.1399999999999997</v>
      </c>
      <c r="K663" s="248"/>
    </row>
    <row r="664" spans="1:11" s="147" customFormat="1" hidden="1">
      <c r="A664" s="302" t="s">
        <v>1471</v>
      </c>
      <c r="B664" s="306"/>
      <c r="C664" s="306"/>
      <c r="D664" s="306"/>
      <c r="E664" s="306"/>
      <c r="F664" s="306"/>
      <c r="G664" s="306"/>
      <c r="H664" s="306"/>
      <c r="I664" s="306"/>
      <c r="J664" s="305"/>
      <c r="K664" s="152"/>
    </row>
    <row r="665" spans="1:11" s="147" customFormat="1" hidden="1">
      <c r="A665" s="149" t="s">
        <v>25</v>
      </c>
      <c r="B665" s="155">
        <v>88316</v>
      </c>
      <c r="C665" s="149" t="s">
        <v>34</v>
      </c>
      <c r="D665" s="149" t="s">
        <v>22</v>
      </c>
      <c r="E665" s="150">
        <f t="shared" ref="E665:E666" si="274">F665</f>
        <v>0.13</v>
      </c>
      <c r="F665" s="150">
        <v>0.13</v>
      </c>
      <c r="G665" s="150">
        <f t="shared" ref="G665:G666" si="275">H665*(1-$L$4)</f>
        <v>10.5488</v>
      </c>
      <c r="H665" s="150">
        <v>13.88</v>
      </c>
      <c r="I665" s="150"/>
      <c r="J665" s="150">
        <f t="shared" ref="J665:J666" si="276">ROUND(E665*G665,2)</f>
        <v>1.37</v>
      </c>
      <c r="K665" s="248"/>
    </row>
    <row r="666" spans="1:11" s="147" customFormat="1" hidden="1">
      <c r="A666" s="149" t="s">
        <v>25</v>
      </c>
      <c r="B666" s="155">
        <v>88264</v>
      </c>
      <c r="C666" s="149" t="s">
        <v>56</v>
      </c>
      <c r="D666" s="149" t="s">
        <v>22</v>
      </c>
      <c r="E666" s="150">
        <f t="shared" si="274"/>
        <v>0.13</v>
      </c>
      <c r="F666" s="150">
        <v>0.13</v>
      </c>
      <c r="G666" s="150">
        <f t="shared" si="275"/>
        <v>13.634400000000001</v>
      </c>
      <c r="H666" s="150">
        <v>17.940000000000001</v>
      </c>
      <c r="I666" s="150"/>
      <c r="J666" s="150">
        <f t="shared" si="276"/>
        <v>1.77</v>
      </c>
      <c r="K666" s="248"/>
    </row>
    <row r="667" spans="1:11" s="147" customFormat="1" hidden="1">
      <c r="A667" s="302" t="s">
        <v>1470</v>
      </c>
      <c r="B667" s="306"/>
      <c r="C667" s="306"/>
      <c r="D667" s="306"/>
      <c r="E667" s="306"/>
      <c r="F667" s="306"/>
      <c r="G667" s="305"/>
      <c r="H667" s="151"/>
      <c r="I667" s="151"/>
      <c r="J667" s="249">
        <f>SUM(J663:J666)</f>
        <v>7.2799999999999994</v>
      </c>
      <c r="K667" s="250"/>
    </row>
    <row r="668" spans="1:11" s="147" customFormat="1" hidden="1"/>
    <row r="669" spans="1:11" s="147" customFormat="1" hidden="1">
      <c r="A669" s="302" t="s">
        <v>1528</v>
      </c>
      <c r="B669" s="306"/>
      <c r="C669" s="306"/>
      <c r="D669" s="306"/>
      <c r="E669" s="305"/>
      <c r="F669" s="151"/>
      <c r="G669" s="148" t="s">
        <v>40</v>
      </c>
      <c r="H669" s="148" t="s">
        <v>40</v>
      </c>
      <c r="I669" s="148"/>
      <c r="J669" s="251">
        <v>416</v>
      </c>
      <c r="K669" s="252"/>
    </row>
    <row r="670" spans="1:11" s="147" customFormat="1" ht="25.5" hidden="1">
      <c r="A670" s="302" t="s">
        <v>982</v>
      </c>
      <c r="B670" s="305"/>
      <c r="C670" s="148" t="s">
        <v>983</v>
      </c>
      <c r="D670" s="148" t="s">
        <v>1468</v>
      </c>
      <c r="E670" s="148" t="s">
        <v>1469</v>
      </c>
      <c r="F670" s="148" t="s">
        <v>1469</v>
      </c>
      <c r="G670" s="149" t="s">
        <v>1646</v>
      </c>
      <c r="H670" s="149" t="s">
        <v>1646</v>
      </c>
      <c r="I670" s="149"/>
      <c r="J670" s="148" t="s">
        <v>1470</v>
      </c>
      <c r="K670" s="152"/>
    </row>
    <row r="671" spans="1:11" s="147" customFormat="1" hidden="1">
      <c r="A671" s="302" t="s">
        <v>1476</v>
      </c>
      <c r="B671" s="306"/>
      <c r="C671" s="306"/>
      <c r="D671" s="306"/>
      <c r="E671" s="306"/>
      <c r="F671" s="306"/>
      <c r="G671" s="306"/>
      <c r="H671" s="306"/>
      <c r="I671" s="306"/>
      <c r="J671" s="305"/>
      <c r="K671" s="152"/>
    </row>
    <row r="672" spans="1:11" s="147" customFormat="1" ht="25.5" hidden="1">
      <c r="A672" s="149" t="s">
        <v>25</v>
      </c>
      <c r="B672" s="155">
        <v>11891</v>
      </c>
      <c r="C672" s="149" t="s">
        <v>1529</v>
      </c>
      <c r="D672" s="149" t="s">
        <v>49</v>
      </c>
      <c r="E672" s="150">
        <v>1.05</v>
      </c>
      <c r="F672" s="150">
        <v>1.05</v>
      </c>
      <c r="G672" s="150">
        <f t="shared" ref="G672" si="277">H672*(1-$L$4)</f>
        <v>3.7544000000000004</v>
      </c>
      <c r="H672" s="150">
        <v>4.9400000000000004</v>
      </c>
      <c r="I672" s="150"/>
      <c r="J672" s="150">
        <f t="shared" ref="J672" si="278">ROUND(E672*G672,2)</f>
        <v>3.94</v>
      </c>
      <c r="K672" s="248"/>
    </row>
    <row r="673" spans="1:11" s="147" customFormat="1" hidden="1">
      <c r="A673" s="302" t="s">
        <v>1471</v>
      </c>
      <c r="B673" s="306"/>
      <c r="C673" s="306"/>
      <c r="D673" s="306"/>
      <c r="E673" s="306"/>
      <c r="F673" s="306"/>
      <c r="G673" s="306"/>
      <c r="H673" s="306"/>
      <c r="I673" s="306"/>
      <c r="J673" s="305"/>
      <c r="K673" s="152"/>
    </row>
    <row r="674" spans="1:11" s="147" customFormat="1" hidden="1">
      <c r="A674" s="149" t="s">
        <v>25</v>
      </c>
      <c r="B674" s="155">
        <v>88247</v>
      </c>
      <c r="C674" s="149" t="s">
        <v>337</v>
      </c>
      <c r="D674" s="149" t="s">
        <v>22</v>
      </c>
      <c r="E674" s="150">
        <f t="shared" ref="E674:E675" si="279">F674</f>
        <v>0.12</v>
      </c>
      <c r="F674" s="150">
        <v>0.12</v>
      </c>
      <c r="G674" s="150">
        <f t="shared" ref="G674:G675" si="280">H674*(1-$L$4)</f>
        <v>10.647600000000001</v>
      </c>
      <c r="H674" s="150">
        <v>14.01</v>
      </c>
      <c r="I674" s="150"/>
      <c r="J674" s="150">
        <f t="shared" ref="J674:J675" si="281">ROUND(E674*G674,2)</f>
        <v>1.28</v>
      </c>
      <c r="K674" s="248"/>
    </row>
    <row r="675" spans="1:11" s="147" customFormat="1" hidden="1">
      <c r="A675" s="149" t="s">
        <v>25</v>
      </c>
      <c r="B675" s="155">
        <v>88264</v>
      </c>
      <c r="C675" s="149" t="s">
        <v>56</v>
      </c>
      <c r="D675" s="149" t="s">
        <v>22</v>
      </c>
      <c r="E675" s="150">
        <f t="shared" si="279"/>
        <v>0.12</v>
      </c>
      <c r="F675" s="150">
        <v>0.12</v>
      </c>
      <c r="G675" s="150">
        <f t="shared" si="280"/>
        <v>13.634400000000001</v>
      </c>
      <c r="H675" s="150">
        <v>17.940000000000001</v>
      </c>
      <c r="I675" s="150"/>
      <c r="J675" s="150">
        <f t="shared" si="281"/>
        <v>1.64</v>
      </c>
      <c r="K675" s="248"/>
    </row>
    <row r="676" spans="1:11" s="147" customFormat="1" hidden="1">
      <c r="A676" s="302" t="s">
        <v>1470</v>
      </c>
      <c r="B676" s="306"/>
      <c r="C676" s="306"/>
      <c r="D676" s="306"/>
      <c r="E676" s="306"/>
      <c r="F676" s="306"/>
      <c r="G676" s="305"/>
      <c r="H676" s="151"/>
      <c r="I676" s="151"/>
      <c r="J676" s="249">
        <f>SUM(J672:J675)</f>
        <v>6.8599999999999994</v>
      </c>
      <c r="K676" s="250"/>
    </row>
    <row r="677" spans="1:11" s="147" customFormat="1" hidden="1"/>
    <row r="678" spans="1:11" s="147" customFormat="1" hidden="1">
      <c r="A678" s="302" t="s">
        <v>1527</v>
      </c>
      <c r="B678" s="306"/>
      <c r="C678" s="306"/>
      <c r="D678" s="306"/>
      <c r="E678" s="305"/>
      <c r="F678" s="151"/>
      <c r="G678" s="148" t="s">
        <v>40</v>
      </c>
      <c r="H678" s="148" t="s">
        <v>40</v>
      </c>
      <c r="I678" s="148"/>
      <c r="J678" s="251">
        <v>8681</v>
      </c>
      <c r="K678" s="252"/>
    </row>
    <row r="679" spans="1:11" s="147" customFormat="1" ht="25.5" hidden="1">
      <c r="A679" s="302" t="s">
        <v>982</v>
      </c>
      <c r="B679" s="305"/>
      <c r="C679" s="148" t="s">
        <v>983</v>
      </c>
      <c r="D679" s="148" t="s">
        <v>1468</v>
      </c>
      <c r="E679" s="148" t="s">
        <v>1469</v>
      </c>
      <c r="F679" s="148" t="s">
        <v>1469</v>
      </c>
      <c r="G679" s="149" t="s">
        <v>1646</v>
      </c>
      <c r="H679" s="149" t="s">
        <v>1646</v>
      </c>
      <c r="I679" s="149"/>
      <c r="J679" s="148" t="s">
        <v>1470</v>
      </c>
      <c r="K679" s="152"/>
    </row>
    <row r="680" spans="1:11" s="147" customFormat="1" hidden="1">
      <c r="A680" s="302" t="s">
        <v>1476</v>
      </c>
      <c r="B680" s="306"/>
      <c r="C680" s="306"/>
      <c r="D680" s="306"/>
      <c r="E680" s="306"/>
      <c r="F680" s="306"/>
      <c r="G680" s="306"/>
      <c r="H680" s="306"/>
      <c r="I680" s="306"/>
      <c r="J680" s="305"/>
      <c r="K680" s="152"/>
    </row>
    <row r="681" spans="1:11" s="147" customFormat="1" hidden="1">
      <c r="A681" s="149" t="s">
        <v>40</v>
      </c>
      <c r="B681" s="155">
        <v>8943</v>
      </c>
      <c r="C681" s="149" t="s">
        <v>825</v>
      </c>
      <c r="D681" s="149" t="s">
        <v>202</v>
      </c>
      <c r="E681" s="150">
        <v>1</v>
      </c>
      <c r="F681" s="150">
        <v>1</v>
      </c>
      <c r="G681" s="150">
        <f t="shared" ref="G681" si="282">H681*(1-$L$4)</f>
        <v>279.60399999999998</v>
      </c>
      <c r="H681" s="150">
        <v>367.9</v>
      </c>
      <c r="I681" s="150"/>
      <c r="J681" s="150">
        <f t="shared" ref="J681" si="283">ROUND(E681*G681,2)</f>
        <v>279.60000000000002</v>
      </c>
      <c r="K681" s="248"/>
    </row>
    <row r="682" spans="1:11" s="147" customFormat="1" hidden="1">
      <c r="A682" s="302" t="s">
        <v>1471</v>
      </c>
      <c r="B682" s="306"/>
      <c r="C682" s="306"/>
      <c r="D682" s="306"/>
      <c r="E682" s="306"/>
      <c r="F682" s="306"/>
      <c r="G682" s="306"/>
      <c r="H682" s="306"/>
      <c r="I682" s="306"/>
      <c r="J682" s="305"/>
      <c r="K682" s="152"/>
    </row>
    <row r="683" spans="1:11" s="147" customFormat="1" hidden="1">
      <c r="A683" s="149" t="s">
        <v>25</v>
      </c>
      <c r="B683" s="155">
        <v>88316</v>
      </c>
      <c r="C683" s="149" t="s">
        <v>34</v>
      </c>
      <c r="D683" s="149" t="s">
        <v>22</v>
      </c>
      <c r="E683" s="150">
        <f t="shared" ref="E683:E684" si="284">F683</f>
        <v>2</v>
      </c>
      <c r="F683" s="150">
        <v>2</v>
      </c>
      <c r="G683" s="150">
        <f t="shared" ref="G683:G684" si="285">H683*(1-$L$4)</f>
        <v>10.5488</v>
      </c>
      <c r="H683" s="150">
        <v>13.88</v>
      </c>
      <c r="I683" s="150"/>
      <c r="J683" s="150">
        <f t="shared" ref="J683:J684" si="286">ROUND(E683*G683,2)</f>
        <v>21.1</v>
      </c>
      <c r="K683" s="248"/>
    </row>
    <row r="684" spans="1:11" s="147" customFormat="1" hidden="1">
      <c r="A684" s="149" t="s">
        <v>25</v>
      </c>
      <c r="B684" s="155">
        <v>88266</v>
      </c>
      <c r="C684" s="149" t="s">
        <v>552</v>
      </c>
      <c r="D684" s="149" t="s">
        <v>22</v>
      </c>
      <c r="E684" s="150">
        <f t="shared" si="284"/>
        <v>2</v>
      </c>
      <c r="F684" s="150">
        <v>2</v>
      </c>
      <c r="G684" s="150">
        <f t="shared" si="285"/>
        <v>22.959600000000002</v>
      </c>
      <c r="H684" s="150">
        <v>30.21</v>
      </c>
      <c r="I684" s="150"/>
      <c r="J684" s="150">
        <f t="shared" si="286"/>
        <v>45.92</v>
      </c>
      <c r="K684" s="248"/>
    </row>
    <row r="685" spans="1:11" s="147" customFormat="1" hidden="1">
      <c r="A685" s="302" t="s">
        <v>1470</v>
      </c>
      <c r="B685" s="306"/>
      <c r="C685" s="306"/>
      <c r="D685" s="306"/>
      <c r="E685" s="306"/>
      <c r="F685" s="306"/>
      <c r="G685" s="305"/>
      <c r="H685" s="151"/>
      <c r="I685" s="151"/>
      <c r="J685" s="249">
        <f>SUM(J681:J684)</f>
        <v>346.62000000000006</v>
      </c>
      <c r="K685" s="250"/>
    </row>
    <row r="686" spans="1:11" s="147" customFormat="1" hidden="1"/>
    <row r="687" spans="1:11" s="147" customFormat="1" hidden="1">
      <c r="A687" s="302" t="s">
        <v>1418</v>
      </c>
      <c r="B687" s="306"/>
      <c r="C687" s="306"/>
      <c r="D687" s="306"/>
      <c r="E687" s="305"/>
      <c r="F687" s="151"/>
      <c r="G687" s="148" t="s">
        <v>40</v>
      </c>
      <c r="H687" s="148" t="s">
        <v>40</v>
      </c>
      <c r="I687" s="148"/>
      <c r="J687" s="251">
        <v>4350</v>
      </c>
      <c r="K687" s="252"/>
    </row>
    <row r="688" spans="1:11" s="147" customFormat="1" ht="25.5" hidden="1">
      <c r="A688" s="302" t="s">
        <v>982</v>
      </c>
      <c r="B688" s="305"/>
      <c r="C688" s="148" t="s">
        <v>983</v>
      </c>
      <c r="D688" s="148" t="s">
        <v>1468</v>
      </c>
      <c r="E688" s="148" t="s">
        <v>1469</v>
      </c>
      <c r="F688" s="148" t="s">
        <v>1469</v>
      </c>
      <c r="G688" s="149" t="s">
        <v>1646</v>
      </c>
      <c r="H688" s="149" t="s">
        <v>1646</v>
      </c>
      <c r="I688" s="149"/>
      <c r="J688" s="148" t="s">
        <v>1470</v>
      </c>
      <c r="K688" s="152"/>
    </row>
    <row r="689" spans="1:11" s="147" customFormat="1" hidden="1">
      <c r="A689" s="302" t="s">
        <v>1476</v>
      </c>
      <c r="B689" s="306"/>
      <c r="C689" s="306"/>
      <c r="D689" s="306"/>
      <c r="E689" s="306"/>
      <c r="F689" s="306"/>
      <c r="G689" s="306"/>
      <c r="H689" s="306"/>
      <c r="I689" s="306"/>
      <c r="J689" s="305"/>
      <c r="K689" s="152"/>
    </row>
    <row r="690" spans="1:11" s="147" customFormat="1" hidden="1">
      <c r="A690" s="149" t="s">
        <v>40</v>
      </c>
      <c r="B690" s="155">
        <v>4345</v>
      </c>
      <c r="C690" s="149" t="s">
        <v>1520</v>
      </c>
      <c r="D690" s="149" t="s">
        <v>202</v>
      </c>
      <c r="E690" s="150">
        <v>1</v>
      </c>
      <c r="F690" s="150">
        <v>1</v>
      </c>
      <c r="G690" s="150">
        <f t="shared" ref="G690" si="287">H690*(1-$L$4)</f>
        <v>826.54559999999992</v>
      </c>
      <c r="H690" s="150">
        <v>1087.56</v>
      </c>
      <c r="I690" s="150"/>
      <c r="J690" s="150">
        <f t="shared" ref="J690" si="288">ROUND(E690*G690,2)</f>
        <v>826.55</v>
      </c>
      <c r="K690" s="248"/>
    </row>
    <row r="691" spans="1:11" s="147" customFormat="1" hidden="1">
      <c r="A691" s="302" t="s">
        <v>1471</v>
      </c>
      <c r="B691" s="306"/>
      <c r="C691" s="306"/>
      <c r="D691" s="306"/>
      <c r="E691" s="306"/>
      <c r="F691" s="306"/>
      <c r="G691" s="306"/>
      <c r="H691" s="306"/>
      <c r="I691" s="306"/>
      <c r="J691" s="305"/>
      <c r="K691" s="152"/>
    </row>
    <row r="692" spans="1:11" s="147" customFormat="1" hidden="1">
      <c r="A692" s="149" t="s">
        <v>25</v>
      </c>
      <c r="B692" s="155">
        <v>88266</v>
      </c>
      <c r="C692" s="149" t="s">
        <v>552</v>
      </c>
      <c r="D692" s="149" t="s">
        <v>22</v>
      </c>
      <c r="E692" s="150">
        <f>F692</f>
        <v>1</v>
      </c>
      <c r="F692" s="150">
        <v>1</v>
      </c>
      <c r="G692" s="150">
        <f t="shared" ref="G692" si="289">H692*(1-$L$4)</f>
        <v>22.959600000000002</v>
      </c>
      <c r="H692" s="150">
        <v>30.21</v>
      </c>
      <c r="I692" s="150"/>
      <c r="J692" s="150">
        <f t="shared" ref="J692" si="290">ROUND(E692*G692,2)</f>
        <v>22.96</v>
      </c>
      <c r="K692" s="248"/>
    </row>
    <row r="693" spans="1:11" s="147" customFormat="1" hidden="1">
      <c r="A693" s="302" t="s">
        <v>1470</v>
      </c>
      <c r="B693" s="306"/>
      <c r="C693" s="306"/>
      <c r="D693" s="306"/>
      <c r="E693" s="306"/>
      <c r="F693" s="306"/>
      <c r="G693" s="305"/>
      <c r="H693" s="151"/>
      <c r="I693" s="151"/>
      <c r="J693" s="249">
        <f>SUM(J689:J692)</f>
        <v>849.51</v>
      </c>
      <c r="K693" s="250"/>
    </row>
    <row r="694" spans="1:11" s="147" customFormat="1" hidden="1"/>
    <row r="695" spans="1:11" s="147" customFormat="1" hidden="1">
      <c r="A695" s="302" t="s">
        <v>1526</v>
      </c>
      <c r="B695" s="306"/>
      <c r="C695" s="306"/>
      <c r="D695" s="306"/>
      <c r="E695" s="305"/>
      <c r="F695" s="151"/>
      <c r="G695" s="148" t="s">
        <v>40</v>
      </c>
      <c r="H695" s="148" t="s">
        <v>40</v>
      </c>
      <c r="I695" s="148"/>
      <c r="J695" s="251">
        <v>8914</v>
      </c>
      <c r="K695" s="252"/>
    </row>
    <row r="696" spans="1:11" s="147" customFormat="1" ht="25.5" hidden="1">
      <c r="A696" s="302" t="s">
        <v>982</v>
      </c>
      <c r="B696" s="305"/>
      <c r="C696" s="148" t="s">
        <v>983</v>
      </c>
      <c r="D696" s="148" t="s">
        <v>1468</v>
      </c>
      <c r="E696" s="148" t="s">
        <v>1469</v>
      </c>
      <c r="F696" s="148" t="s">
        <v>1469</v>
      </c>
      <c r="G696" s="148" t="s">
        <v>1499</v>
      </c>
      <c r="H696" s="148" t="s">
        <v>1499</v>
      </c>
      <c r="I696" s="148"/>
      <c r="J696" s="148" t="s">
        <v>1470</v>
      </c>
      <c r="K696" s="152"/>
    </row>
    <row r="697" spans="1:11" s="147" customFormat="1" hidden="1">
      <c r="A697" s="302" t="s">
        <v>1476</v>
      </c>
      <c r="B697" s="306"/>
      <c r="C697" s="306"/>
      <c r="D697" s="306"/>
      <c r="E697" s="306"/>
      <c r="F697" s="306"/>
      <c r="G697" s="306"/>
      <c r="H697" s="306"/>
      <c r="I697" s="306"/>
      <c r="J697" s="305"/>
      <c r="K697" s="152"/>
    </row>
    <row r="698" spans="1:11" s="147" customFormat="1" ht="25.5" hidden="1">
      <c r="A698" s="149" t="s">
        <v>40</v>
      </c>
      <c r="B698" s="155">
        <v>8914</v>
      </c>
      <c r="C698" s="149" t="s">
        <v>1608</v>
      </c>
      <c r="D698" s="149" t="s">
        <v>202</v>
      </c>
      <c r="E698" s="150">
        <v>1</v>
      </c>
      <c r="F698" s="150">
        <v>1</v>
      </c>
      <c r="G698" s="150">
        <f t="shared" ref="G698" si="291">H698*(1-$L$4)</f>
        <v>332.88</v>
      </c>
      <c r="H698" s="150">
        <v>438</v>
      </c>
      <c r="I698" s="150"/>
      <c r="J698" s="150">
        <f t="shared" ref="J698" si="292">ROUND(E698*G698,2)</f>
        <v>332.88</v>
      </c>
      <c r="K698" s="248"/>
    </row>
    <row r="699" spans="1:11" s="147" customFormat="1" hidden="1">
      <c r="A699" s="302" t="s">
        <v>1471</v>
      </c>
      <c r="B699" s="306"/>
      <c r="C699" s="306"/>
      <c r="D699" s="306"/>
      <c r="E699" s="306"/>
      <c r="F699" s="306"/>
      <c r="G699" s="306"/>
      <c r="H699" s="306"/>
      <c r="I699" s="306"/>
      <c r="J699" s="305"/>
      <c r="K699" s="152"/>
    </row>
    <row r="700" spans="1:11" s="147" customFormat="1" hidden="1">
      <c r="A700" s="149" t="s">
        <v>25</v>
      </c>
      <c r="B700" s="155">
        <v>88243</v>
      </c>
      <c r="C700" s="149" t="s">
        <v>878</v>
      </c>
      <c r="D700" s="149" t="s">
        <v>22</v>
      </c>
      <c r="E700" s="150">
        <f t="shared" ref="E700:E701" si="293">F700</f>
        <v>1</v>
      </c>
      <c r="F700" s="150">
        <v>1</v>
      </c>
      <c r="G700" s="150">
        <f t="shared" ref="G700:G701" si="294">H700*(1-$L$4)</f>
        <v>12.585599999999999</v>
      </c>
      <c r="H700" s="150">
        <v>16.559999999999999</v>
      </c>
      <c r="I700" s="150"/>
      <c r="J700" s="150">
        <f t="shared" ref="J700:J701" si="295">ROUND(E700*G700,2)</f>
        <v>12.59</v>
      </c>
      <c r="K700" s="248"/>
    </row>
    <row r="701" spans="1:11" s="147" customFormat="1" hidden="1">
      <c r="A701" s="149" t="s">
        <v>25</v>
      </c>
      <c r="B701" s="155">
        <v>88264</v>
      </c>
      <c r="C701" s="149" t="s">
        <v>56</v>
      </c>
      <c r="D701" s="149" t="s">
        <v>22</v>
      </c>
      <c r="E701" s="150">
        <f t="shared" si="293"/>
        <v>1</v>
      </c>
      <c r="F701" s="150">
        <v>1</v>
      </c>
      <c r="G701" s="150">
        <f t="shared" si="294"/>
        <v>13.634400000000001</v>
      </c>
      <c r="H701" s="150">
        <v>17.940000000000001</v>
      </c>
      <c r="I701" s="150"/>
      <c r="J701" s="150">
        <f t="shared" si="295"/>
        <v>13.63</v>
      </c>
      <c r="K701" s="248"/>
    </row>
    <row r="702" spans="1:11" s="147" customFormat="1" hidden="1">
      <c r="A702" s="302" t="s">
        <v>1470</v>
      </c>
      <c r="B702" s="306"/>
      <c r="C702" s="306"/>
      <c r="D702" s="306"/>
      <c r="E702" s="306"/>
      <c r="F702" s="306"/>
      <c r="G702" s="305"/>
      <c r="H702" s="151"/>
      <c r="I702" s="151"/>
      <c r="J702" s="249">
        <f>SUM(J698:J701)</f>
        <v>359.09999999999997</v>
      </c>
      <c r="K702" s="250"/>
    </row>
    <row r="703" spans="1:11" s="147" customFormat="1" hidden="1"/>
    <row r="704" spans="1:11" s="147" customFormat="1" hidden="1">
      <c r="A704" s="302" t="s">
        <v>1546</v>
      </c>
      <c r="B704" s="306"/>
      <c r="C704" s="306"/>
      <c r="D704" s="306"/>
      <c r="E704" s="305"/>
      <c r="F704" s="151"/>
      <c r="G704" s="148" t="s">
        <v>40</v>
      </c>
      <c r="H704" s="148" t="s">
        <v>40</v>
      </c>
      <c r="I704" s="148"/>
      <c r="J704" s="251">
        <v>11736</v>
      </c>
      <c r="K704" s="252"/>
    </row>
    <row r="705" spans="1:11" s="147" customFormat="1" ht="25.5" hidden="1">
      <c r="A705" s="302" t="s">
        <v>982</v>
      </c>
      <c r="B705" s="305"/>
      <c r="C705" s="148" t="s">
        <v>983</v>
      </c>
      <c r="D705" s="148" t="s">
        <v>1468</v>
      </c>
      <c r="E705" s="148" t="s">
        <v>1469</v>
      </c>
      <c r="F705" s="148" t="s">
        <v>1469</v>
      </c>
      <c r="G705" s="149" t="s">
        <v>1646</v>
      </c>
      <c r="H705" s="149" t="s">
        <v>1646</v>
      </c>
      <c r="I705" s="149"/>
      <c r="J705" s="148" t="s">
        <v>1470</v>
      </c>
      <c r="K705" s="152"/>
    </row>
    <row r="706" spans="1:11" s="147" customFormat="1" hidden="1">
      <c r="A706" s="302" t="s">
        <v>1476</v>
      </c>
      <c r="B706" s="306"/>
      <c r="C706" s="306"/>
      <c r="D706" s="306"/>
      <c r="E706" s="306"/>
      <c r="F706" s="306"/>
      <c r="G706" s="306"/>
      <c r="H706" s="306"/>
      <c r="I706" s="306"/>
      <c r="J706" s="305"/>
      <c r="K706" s="152"/>
    </row>
    <row r="707" spans="1:11" s="147" customFormat="1" ht="25.5" hidden="1">
      <c r="A707" s="149" t="s">
        <v>40</v>
      </c>
      <c r="B707" s="155">
        <v>3116</v>
      </c>
      <c r="C707" s="149" t="s">
        <v>1620</v>
      </c>
      <c r="D707" s="149" t="s">
        <v>49</v>
      </c>
      <c r="E707" s="150">
        <v>0.6</v>
      </c>
      <c r="F707" s="150">
        <v>0.6</v>
      </c>
      <c r="G707" s="150">
        <f t="shared" ref="G707:G708" si="296">H707*(1-$L$4)</f>
        <v>10.108000000000001</v>
      </c>
      <c r="H707" s="150">
        <v>13.3</v>
      </c>
      <c r="I707" s="150"/>
      <c r="J707" s="150">
        <f t="shared" ref="J707:J708" si="297">ROUND(E707*G707,2)</f>
        <v>6.06</v>
      </c>
      <c r="K707" s="248"/>
    </row>
    <row r="708" spans="1:11" s="147" customFormat="1" ht="25.5" hidden="1">
      <c r="A708" s="149" t="s">
        <v>40</v>
      </c>
      <c r="B708" s="155">
        <v>12602</v>
      </c>
      <c r="C708" s="149" t="s">
        <v>1621</v>
      </c>
      <c r="D708" s="149" t="s">
        <v>1028</v>
      </c>
      <c r="E708" s="150">
        <v>1</v>
      </c>
      <c r="F708" s="150">
        <v>1</v>
      </c>
      <c r="G708" s="150">
        <f t="shared" si="296"/>
        <v>244.31720000000001</v>
      </c>
      <c r="H708" s="150">
        <v>321.47000000000003</v>
      </c>
      <c r="I708" s="150"/>
      <c r="J708" s="150">
        <f t="shared" si="297"/>
        <v>244.32</v>
      </c>
      <c r="K708" s="248"/>
    </row>
    <row r="709" spans="1:11" s="147" customFormat="1" hidden="1">
      <c r="A709" s="306" t="s">
        <v>1471</v>
      </c>
      <c r="B709" s="306"/>
      <c r="C709" s="306"/>
      <c r="D709" s="306"/>
      <c r="E709" s="306"/>
      <c r="F709" s="306"/>
      <c r="G709" s="306"/>
      <c r="H709" s="306"/>
      <c r="I709" s="306"/>
      <c r="J709" s="305"/>
      <c r="K709" s="152"/>
    </row>
    <row r="710" spans="1:11" s="147" customFormat="1" hidden="1">
      <c r="A710" s="149" t="s">
        <v>25</v>
      </c>
      <c r="B710" s="155">
        <v>88316</v>
      </c>
      <c r="C710" s="149" t="s">
        <v>34</v>
      </c>
      <c r="D710" s="149" t="s">
        <v>22</v>
      </c>
      <c r="E710" s="150">
        <f t="shared" ref="E710:E711" si="298">F710</f>
        <v>1</v>
      </c>
      <c r="F710" s="150">
        <v>1</v>
      </c>
      <c r="G710" s="150">
        <f t="shared" ref="G710:G711" si="299">H710*(1-$L$4)</f>
        <v>10.5488</v>
      </c>
      <c r="H710" s="150">
        <v>13.88</v>
      </c>
      <c r="I710" s="150"/>
      <c r="J710" s="150">
        <f t="shared" ref="J710:J711" si="300">ROUND(E710*G710,2)</f>
        <v>10.55</v>
      </c>
      <c r="K710" s="248"/>
    </row>
    <row r="711" spans="1:11" s="147" customFormat="1" hidden="1">
      <c r="A711" s="149" t="s">
        <v>25</v>
      </c>
      <c r="B711" s="155">
        <v>88309</v>
      </c>
      <c r="C711" s="149" t="s">
        <v>31</v>
      </c>
      <c r="D711" s="149" t="s">
        <v>22</v>
      </c>
      <c r="E711" s="150">
        <f t="shared" si="298"/>
        <v>1</v>
      </c>
      <c r="F711" s="150">
        <v>1</v>
      </c>
      <c r="G711" s="150">
        <f t="shared" si="299"/>
        <v>13.520399999999999</v>
      </c>
      <c r="H711" s="150">
        <v>17.79</v>
      </c>
      <c r="I711" s="150"/>
      <c r="J711" s="150">
        <f t="shared" si="300"/>
        <v>13.52</v>
      </c>
      <c r="K711" s="248"/>
    </row>
    <row r="712" spans="1:11" s="147" customFormat="1" hidden="1">
      <c r="A712" s="302" t="s">
        <v>1470</v>
      </c>
      <c r="B712" s="306"/>
      <c r="C712" s="306"/>
      <c r="D712" s="306"/>
      <c r="E712" s="306"/>
      <c r="F712" s="306"/>
      <c r="G712" s="305"/>
      <c r="H712" s="151"/>
      <c r="I712" s="151"/>
      <c r="J712" s="249">
        <f>SUM(J707:J711)</f>
        <v>274.45</v>
      </c>
      <c r="K712" s="250"/>
    </row>
    <row r="713" spans="1:11" s="147" customFormat="1" hidden="1"/>
    <row r="714" spans="1:11" s="147" customFormat="1" hidden="1">
      <c r="A714" s="302" t="s">
        <v>1517</v>
      </c>
      <c r="B714" s="306"/>
      <c r="C714" s="306"/>
      <c r="D714" s="306"/>
      <c r="E714" s="305"/>
      <c r="F714" s="151"/>
      <c r="G714" s="148" t="s">
        <v>40</v>
      </c>
      <c r="H714" s="148" t="s">
        <v>40</v>
      </c>
      <c r="I714" s="148"/>
      <c r="J714" s="251">
        <v>9087</v>
      </c>
      <c r="K714" s="252"/>
    </row>
    <row r="715" spans="1:11" s="147" customFormat="1" ht="25.5" hidden="1">
      <c r="A715" s="302" t="s">
        <v>982</v>
      </c>
      <c r="B715" s="305"/>
      <c r="C715" s="148" t="s">
        <v>983</v>
      </c>
      <c r="D715" s="148" t="s">
        <v>1468</v>
      </c>
      <c r="E715" s="148" t="s">
        <v>1469</v>
      </c>
      <c r="F715" s="148" t="s">
        <v>1469</v>
      </c>
      <c r="G715" s="149" t="s">
        <v>1646</v>
      </c>
      <c r="H715" s="149" t="s">
        <v>1646</v>
      </c>
      <c r="I715" s="149"/>
      <c r="J715" s="148" t="s">
        <v>1470</v>
      </c>
      <c r="K715" s="152"/>
    </row>
    <row r="716" spans="1:11" s="147" customFormat="1" hidden="1">
      <c r="A716" s="302" t="s">
        <v>1479</v>
      </c>
      <c r="B716" s="306"/>
      <c r="C716" s="306"/>
      <c r="D716" s="306"/>
      <c r="E716" s="306"/>
      <c r="F716" s="306"/>
      <c r="G716" s="306"/>
      <c r="H716" s="306"/>
      <c r="I716" s="306"/>
      <c r="J716" s="305"/>
      <c r="K716" s="152"/>
    </row>
    <row r="717" spans="1:11" s="147" customFormat="1" ht="25.5" hidden="1">
      <c r="A717" s="149" t="s">
        <v>40</v>
      </c>
      <c r="B717" s="155">
        <v>9373</v>
      </c>
      <c r="C717" s="149" t="s">
        <v>1604</v>
      </c>
      <c r="D717" s="149" t="s">
        <v>49</v>
      </c>
      <c r="E717" s="150">
        <v>1</v>
      </c>
      <c r="F717" s="150">
        <v>1</v>
      </c>
      <c r="G717" s="150">
        <f t="shared" ref="G717" si="301">H717*(1-$L$4)</f>
        <v>15.466000000000001</v>
      </c>
      <c r="H717" s="150">
        <v>20.350000000000001</v>
      </c>
      <c r="I717" s="150"/>
      <c r="J717" s="150">
        <f t="shared" ref="J717" si="302">ROUND(E717*G717,2)</f>
        <v>15.47</v>
      </c>
      <c r="K717" s="248"/>
    </row>
    <row r="718" spans="1:11" s="147" customFormat="1" hidden="1">
      <c r="A718" s="302" t="s">
        <v>1470</v>
      </c>
      <c r="B718" s="306"/>
      <c r="C718" s="306"/>
      <c r="D718" s="306"/>
      <c r="E718" s="306"/>
      <c r="F718" s="306"/>
      <c r="G718" s="305"/>
      <c r="H718" s="151"/>
      <c r="I718" s="151"/>
      <c r="J718" s="249">
        <f>SUM(J715:J717)</f>
        <v>15.47</v>
      </c>
      <c r="K718" s="250"/>
    </row>
    <row r="719" spans="1:11" s="147" customFormat="1" hidden="1"/>
    <row r="720" spans="1:11" s="147" customFormat="1" hidden="1">
      <c r="A720" s="302" t="s">
        <v>1518</v>
      </c>
      <c r="B720" s="306"/>
      <c r="C720" s="306"/>
      <c r="D720" s="306"/>
      <c r="E720" s="305"/>
      <c r="F720" s="151"/>
      <c r="G720" s="148" t="s">
        <v>40</v>
      </c>
      <c r="H720" s="148" t="s">
        <v>40</v>
      </c>
      <c r="I720" s="148"/>
      <c r="J720" s="251">
        <v>12122</v>
      </c>
      <c r="K720" s="252"/>
    </row>
    <row r="721" spans="1:11" s="147" customFormat="1" ht="25.5" hidden="1">
      <c r="A721" s="302" t="s">
        <v>982</v>
      </c>
      <c r="B721" s="305"/>
      <c r="C721" s="148" t="s">
        <v>983</v>
      </c>
      <c r="D721" s="148" t="s">
        <v>1468</v>
      </c>
      <c r="E721" s="148" t="s">
        <v>1469</v>
      </c>
      <c r="F721" s="148" t="s">
        <v>1469</v>
      </c>
      <c r="G721" s="149" t="s">
        <v>1646</v>
      </c>
      <c r="H721" s="149" t="s">
        <v>1646</v>
      </c>
      <c r="I721" s="149"/>
      <c r="J721" s="148" t="s">
        <v>1470</v>
      </c>
      <c r="K721" s="152"/>
    </row>
    <row r="722" spans="1:11" s="147" customFormat="1" hidden="1">
      <c r="A722" s="302" t="s">
        <v>1476</v>
      </c>
      <c r="B722" s="306"/>
      <c r="C722" s="306"/>
      <c r="D722" s="306"/>
      <c r="E722" s="306"/>
      <c r="F722" s="306"/>
      <c r="G722" s="306"/>
      <c r="H722" s="306"/>
      <c r="I722" s="306"/>
      <c r="J722" s="305"/>
      <c r="K722" s="152"/>
    </row>
    <row r="723" spans="1:11" s="147" customFormat="1" ht="25.5" hidden="1">
      <c r="A723" s="149" t="s">
        <v>40</v>
      </c>
      <c r="B723" s="155">
        <v>2062</v>
      </c>
      <c r="C723" s="149" t="s">
        <v>1605</v>
      </c>
      <c r="D723" s="149" t="s">
        <v>20</v>
      </c>
      <c r="E723" s="150">
        <v>1</v>
      </c>
      <c r="F723" s="150">
        <v>1</v>
      </c>
      <c r="G723" s="150">
        <f t="shared" ref="G723" si="303">H723*(1-$L$4)</f>
        <v>121.524</v>
      </c>
      <c r="H723" s="154">
        <v>159.9</v>
      </c>
      <c r="I723" s="154"/>
      <c r="J723" s="150">
        <f t="shared" ref="J723" si="304">ROUND(E723*G723,2)</f>
        <v>121.52</v>
      </c>
      <c r="K723" s="248"/>
    </row>
    <row r="724" spans="1:11" s="147" customFormat="1" hidden="1">
      <c r="A724" s="306" t="s">
        <v>1471</v>
      </c>
      <c r="B724" s="306"/>
      <c r="C724" s="306"/>
      <c r="D724" s="306"/>
      <c r="E724" s="306"/>
      <c r="F724" s="306"/>
      <c r="G724" s="306"/>
      <c r="H724" s="306"/>
      <c r="I724" s="306"/>
      <c r="J724" s="305"/>
      <c r="K724" s="152"/>
    </row>
    <row r="725" spans="1:11" s="147" customFormat="1" hidden="1">
      <c r="A725" s="149" t="s">
        <v>25</v>
      </c>
      <c r="B725" s="155">
        <v>88309</v>
      </c>
      <c r="C725" s="149" t="s">
        <v>31</v>
      </c>
      <c r="D725" s="149" t="s">
        <v>22</v>
      </c>
      <c r="E725" s="150">
        <f>F725</f>
        <v>0.3</v>
      </c>
      <c r="F725" s="150">
        <v>0.3</v>
      </c>
      <c r="G725" s="150">
        <f t="shared" ref="G725" si="305">H725*(1-$L$4)</f>
        <v>13.520399999999999</v>
      </c>
      <c r="H725" s="150">
        <v>17.79</v>
      </c>
      <c r="I725" s="150"/>
      <c r="J725" s="150">
        <f t="shared" ref="J725" si="306">ROUND(E725*G725,2)</f>
        <v>4.0599999999999996</v>
      </c>
      <c r="K725" s="248"/>
    </row>
    <row r="726" spans="1:11" s="147" customFormat="1" hidden="1">
      <c r="A726" s="302" t="s">
        <v>1470</v>
      </c>
      <c r="B726" s="306"/>
      <c r="C726" s="306"/>
      <c r="D726" s="306"/>
      <c r="E726" s="306"/>
      <c r="F726" s="306"/>
      <c r="G726" s="305"/>
      <c r="H726" s="151"/>
      <c r="I726" s="151"/>
      <c r="J726" s="249">
        <f>SUM(J723:J725)</f>
        <v>125.58</v>
      </c>
      <c r="K726" s="250"/>
    </row>
    <row r="727" spans="1:11" s="147" customFormat="1" hidden="1"/>
    <row r="728" spans="1:11" s="147" customFormat="1" hidden="1">
      <c r="A728" s="302" t="s">
        <v>1447</v>
      </c>
      <c r="B728" s="306"/>
      <c r="C728" s="306"/>
      <c r="D728" s="306"/>
      <c r="E728" s="305"/>
      <c r="F728" s="151"/>
      <c r="G728" s="148" t="s">
        <v>40</v>
      </c>
      <c r="H728" s="148" t="s">
        <v>40</v>
      </c>
      <c r="I728" s="148"/>
      <c r="J728" s="251">
        <v>13006</v>
      </c>
      <c r="K728" s="252"/>
    </row>
    <row r="729" spans="1:11" s="147" customFormat="1" ht="25.5" hidden="1">
      <c r="A729" s="302" t="s">
        <v>982</v>
      </c>
      <c r="B729" s="305"/>
      <c r="C729" s="148" t="s">
        <v>983</v>
      </c>
      <c r="D729" s="148" t="s">
        <v>1468</v>
      </c>
      <c r="E729" s="148" t="s">
        <v>1469</v>
      </c>
      <c r="F729" s="148" t="s">
        <v>1469</v>
      </c>
      <c r="G729" s="149" t="s">
        <v>1646</v>
      </c>
      <c r="H729" s="149" t="s">
        <v>1646</v>
      </c>
      <c r="I729" s="149"/>
      <c r="J729" s="148" t="s">
        <v>1470</v>
      </c>
      <c r="K729" s="152"/>
    </row>
    <row r="730" spans="1:11" s="147" customFormat="1" hidden="1">
      <c r="A730" s="302" t="s">
        <v>1479</v>
      </c>
      <c r="B730" s="306"/>
      <c r="C730" s="306"/>
      <c r="D730" s="306"/>
      <c r="E730" s="306"/>
      <c r="F730" s="306"/>
      <c r="G730" s="306"/>
      <c r="H730" s="306"/>
      <c r="I730" s="306"/>
      <c r="J730" s="305"/>
      <c r="K730" s="152"/>
    </row>
    <row r="731" spans="1:11" s="147" customFormat="1" ht="25.5" hidden="1">
      <c r="A731" s="149" t="s">
        <v>40</v>
      </c>
      <c r="B731" s="155">
        <v>13006</v>
      </c>
      <c r="C731" s="149" t="s">
        <v>1640</v>
      </c>
      <c r="D731" s="149" t="s">
        <v>1365</v>
      </c>
      <c r="E731" s="150">
        <v>1</v>
      </c>
      <c r="F731" s="150">
        <v>1</v>
      </c>
      <c r="G731" s="150">
        <f t="shared" ref="G731" si="307">H731*(1-$L$4)</f>
        <v>296.39999999999998</v>
      </c>
      <c r="H731" s="150">
        <v>390</v>
      </c>
      <c r="I731" s="150"/>
      <c r="J731" s="150">
        <f t="shared" ref="J731" si="308">ROUND(E731*G731,2)</f>
        <v>296.39999999999998</v>
      </c>
      <c r="K731" s="248"/>
    </row>
    <row r="732" spans="1:11" s="147" customFormat="1" hidden="1">
      <c r="A732" s="302" t="s">
        <v>1470</v>
      </c>
      <c r="B732" s="306"/>
      <c r="C732" s="306"/>
      <c r="D732" s="306"/>
      <c r="E732" s="306"/>
      <c r="F732" s="306"/>
      <c r="G732" s="305"/>
      <c r="H732" s="151"/>
      <c r="I732" s="151"/>
      <c r="J732" s="249">
        <f>SUM(J730:J731)</f>
        <v>296.39999999999998</v>
      </c>
      <c r="K732" s="250"/>
    </row>
    <row r="733" spans="1:11" s="147" customFormat="1" hidden="1"/>
    <row r="734" spans="1:11" s="147" customFormat="1" hidden="1">
      <c r="A734" s="302" t="s">
        <v>1449</v>
      </c>
      <c r="B734" s="306"/>
      <c r="C734" s="306"/>
      <c r="D734" s="306"/>
      <c r="E734" s="305"/>
      <c r="F734" s="151"/>
      <c r="G734" s="148" t="s">
        <v>40</v>
      </c>
      <c r="H734" s="148" t="s">
        <v>40</v>
      </c>
      <c r="I734" s="148"/>
      <c r="J734" s="251">
        <v>3167</v>
      </c>
      <c r="K734" s="252"/>
    </row>
    <row r="735" spans="1:11" s="147" customFormat="1" ht="25.5" hidden="1">
      <c r="A735" s="302" t="s">
        <v>982</v>
      </c>
      <c r="B735" s="305"/>
      <c r="C735" s="148" t="s">
        <v>983</v>
      </c>
      <c r="D735" s="148" t="s">
        <v>1468</v>
      </c>
      <c r="E735" s="148" t="s">
        <v>1469</v>
      </c>
      <c r="F735" s="148" t="s">
        <v>1469</v>
      </c>
      <c r="G735" s="148" t="s">
        <v>1515</v>
      </c>
      <c r="H735" s="148" t="s">
        <v>1515</v>
      </c>
      <c r="I735" s="148"/>
      <c r="J735" s="148" t="s">
        <v>1470</v>
      </c>
      <c r="K735" s="152"/>
    </row>
    <row r="736" spans="1:11" s="147" customFormat="1" hidden="1">
      <c r="A736" s="302" t="s">
        <v>1476</v>
      </c>
      <c r="B736" s="306"/>
      <c r="C736" s="306"/>
      <c r="D736" s="306"/>
      <c r="E736" s="306"/>
      <c r="F736" s="306"/>
      <c r="G736" s="306"/>
      <c r="H736" s="306"/>
      <c r="I736" s="306"/>
      <c r="J736" s="305"/>
      <c r="K736" s="152"/>
    </row>
    <row r="737" spans="1:11" s="147" customFormat="1" hidden="1">
      <c r="A737" s="149" t="s">
        <v>40</v>
      </c>
      <c r="B737" s="155">
        <v>1903</v>
      </c>
      <c r="C737" s="149" t="s">
        <v>1516</v>
      </c>
      <c r="D737" s="149" t="s">
        <v>1477</v>
      </c>
      <c r="E737" s="150">
        <v>0.04</v>
      </c>
      <c r="F737" s="150">
        <v>0.04</v>
      </c>
      <c r="G737" s="150">
        <f t="shared" ref="G737:G738" si="309">H737*(1-$L$4)</f>
        <v>352.15360000000004</v>
      </c>
      <c r="H737" s="150">
        <v>463.36</v>
      </c>
      <c r="I737" s="150"/>
      <c r="J737" s="150">
        <f t="shared" ref="J737:J738" si="310">ROUND(E737*G737,2)</f>
        <v>14.09</v>
      </c>
      <c r="K737" s="248"/>
    </row>
    <row r="738" spans="1:11" s="147" customFormat="1" hidden="1">
      <c r="A738" s="149" t="s">
        <v>40</v>
      </c>
      <c r="B738" s="155">
        <v>2614</v>
      </c>
      <c r="C738" s="149" t="s">
        <v>915</v>
      </c>
      <c r="D738" s="149" t="s">
        <v>1365</v>
      </c>
      <c r="E738" s="150">
        <v>1</v>
      </c>
      <c r="F738" s="150">
        <v>1</v>
      </c>
      <c r="G738" s="150">
        <f t="shared" si="309"/>
        <v>1193.0024000000001</v>
      </c>
      <c r="H738" s="150">
        <v>1569.74</v>
      </c>
      <c r="I738" s="150"/>
      <c r="J738" s="150">
        <f t="shared" si="310"/>
        <v>1193</v>
      </c>
      <c r="K738" s="248"/>
    </row>
    <row r="739" spans="1:11" s="147" customFormat="1" hidden="1">
      <c r="A739" s="306" t="s">
        <v>1471</v>
      </c>
      <c r="B739" s="306"/>
      <c r="C739" s="306"/>
      <c r="D739" s="306"/>
      <c r="E739" s="306"/>
      <c r="F739" s="306"/>
      <c r="G739" s="306"/>
      <c r="H739" s="306"/>
      <c r="I739" s="306"/>
      <c r="J739" s="305"/>
      <c r="K739" s="152"/>
    </row>
    <row r="740" spans="1:11" s="147" customFormat="1" hidden="1">
      <c r="A740" s="149" t="s">
        <v>25</v>
      </c>
      <c r="B740" s="155">
        <v>88309</v>
      </c>
      <c r="C740" s="149" t="s">
        <v>31</v>
      </c>
      <c r="D740" s="149" t="s">
        <v>22</v>
      </c>
      <c r="E740" s="150">
        <f t="shared" ref="E740:E741" si="311">F740</f>
        <v>0.6</v>
      </c>
      <c r="F740" s="150">
        <v>0.6</v>
      </c>
      <c r="G740" s="150">
        <f t="shared" ref="G740:G741" si="312">H740*(1-$L$4)</f>
        <v>13.520399999999999</v>
      </c>
      <c r="H740" s="150">
        <v>17.79</v>
      </c>
      <c r="I740" s="150"/>
      <c r="J740" s="150">
        <f t="shared" ref="J740:J741" si="313">ROUND(E740*G740,2)</f>
        <v>8.11</v>
      </c>
      <c r="K740" s="248"/>
    </row>
    <row r="741" spans="1:11" s="147" customFormat="1" hidden="1">
      <c r="A741" s="149" t="s">
        <v>25</v>
      </c>
      <c r="B741" s="155">
        <v>88316</v>
      </c>
      <c r="C741" s="149" t="s">
        <v>34</v>
      </c>
      <c r="D741" s="149" t="s">
        <v>22</v>
      </c>
      <c r="E741" s="150">
        <f t="shared" si="311"/>
        <v>0.6</v>
      </c>
      <c r="F741" s="150">
        <v>0.6</v>
      </c>
      <c r="G741" s="150">
        <f t="shared" si="312"/>
        <v>10.5488</v>
      </c>
      <c r="H741" s="150">
        <v>13.88</v>
      </c>
      <c r="I741" s="150"/>
      <c r="J741" s="150">
        <f t="shared" si="313"/>
        <v>6.33</v>
      </c>
      <c r="K741" s="248"/>
    </row>
    <row r="742" spans="1:11" s="147" customFormat="1" hidden="1">
      <c r="A742" s="302" t="s">
        <v>1470</v>
      </c>
      <c r="B742" s="306"/>
      <c r="C742" s="306"/>
      <c r="D742" s="306"/>
      <c r="E742" s="306"/>
      <c r="F742" s="306"/>
      <c r="G742" s="305"/>
      <c r="H742" s="151"/>
      <c r="I742" s="151"/>
      <c r="J742" s="249">
        <f>SUM(J737:J741)</f>
        <v>1221.5299999999997</v>
      </c>
      <c r="K742" s="250"/>
    </row>
    <row r="743" spans="1:11" s="147" customFormat="1" hidden="1"/>
    <row r="744" spans="1:11" s="147" customFormat="1" hidden="1">
      <c r="A744" s="302" t="s">
        <v>1545</v>
      </c>
      <c r="B744" s="306"/>
      <c r="C744" s="306"/>
      <c r="D744" s="306"/>
      <c r="E744" s="305"/>
      <c r="F744" s="151"/>
      <c r="G744" s="148" t="s">
        <v>40</v>
      </c>
      <c r="H744" s="148" t="s">
        <v>40</v>
      </c>
      <c r="I744" s="148"/>
      <c r="J744" s="251">
        <v>12432</v>
      </c>
      <c r="K744" s="252"/>
    </row>
    <row r="745" spans="1:11" s="147" customFormat="1" ht="25.5" hidden="1">
      <c r="A745" s="302" t="s">
        <v>982</v>
      </c>
      <c r="B745" s="305"/>
      <c r="C745" s="148" t="s">
        <v>983</v>
      </c>
      <c r="D745" s="148" t="s">
        <v>1468</v>
      </c>
      <c r="E745" s="148" t="s">
        <v>1469</v>
      </c>
      <c r="F745" s="148" t="s">
        <v>1469</v>
      </c>
      <c r="G745" s="149" t="s">
        <v>1646</v>
      </c>
      <c r="H745" s="149" t="s">
        <v>1646</v>
      </c>
      <c r="I745" s="149"/>
      <c r="J745" s="148" t="s">
        <v>1470</v>
      </c>
      <c r="K745" s="152"/>
    </row>
    <row r="746" spans="1:11" s="147" customFormat="1" hidden="1">
      <c r="A746" s="302" t="s">
        <v>1476</v>
      </c>
      <c r="B746" s="306"/>
      <c r="C746" s="306"/>
      <c r="D746" s="306"/>
      <c r="E746" s="306"/>
      <c r="F746" s="306"/>
      <c r="G746" s="306"/>
      <c r="H746" s="306"/>
      <c r="I746" s="306"/>
      <c r="J746" s="305"/>
      <c r="K746" s="152"/>
    </row>
    <row r="747" spans="1:11" s="147" customFormat="1" ht="38.25" hidden="1">
      <c r="A747" s="149" t="s">
        <v>40</v>
      </c>
      <c r="B747" s="155">
        <v>13294</v>
      </c>
      <c r="C747" s="149" t="s">
        <v>1619</v>
      </c>
      <c r="D747" s="149" t="s">
        <v>20</v>
      </c>
      <c r="E747" s="150">
        <v>1</v>
      </c>
      <c r="F747" s="150">
        <v>1</v>
      </c>
      <c r="G747" s="150">
        <f t="shared" ref="G747" si="314">H747*(1-$L$4)</f>
        <v>64.105999999999995</v>
      </c>
      <c r="H747" s="150">
        <v>84.35</v>
      </c>
      <c r="I747" s="150"/>
      <c r="J747" s="150">
        <f t="shared" ref="J747" si="315">ROUND(E747*G747,2)</f>
        <v>64.11</v>
      </c>
      <c r="K747" s="248"/>
    </row>
    <row r="748" spans="1:11" s="147" customFormat="1" hidden="1">
      <c r="A748" s="302" t="s">
        <v>1470</v>
      </c>
      <c r="B748" s="306"/>
      <c r="C748" s="306"/>
      <c r="D748" s="306"/>
      <c r="E748" s="306"/>
      <c r="F748" s="306"/>
      <c r="G748" s="305"/>
      <c r="H748" s="151"/>
      <c r="I748" s="151"/>
      <c r="J748" s="249">
        <f>J747</f>
        <v>64.11</v>
      </c>
      <c r="K748" s="250"/>
    </row>
    <row r="749" spans="1:11" s="147" customFormat="1" hidden="1"/>
    <row r="750" spans="1:11" s="147" customFormat="1" hidden="1">
      <c r="A750" s="313" t="s">
        <v>1655</v>
      </c>
      <c r="B750" s="303"/>
      <c r="C750" s="303"/>
      <c r="D750" s="303"/>
      <c r="E750" s="304"/>
      <c r="F750" s="244"/>
      <c r="G750" s="148" t="s">
        <v>1051</v>
      </c>
      <c r="H750" s="148" t="s">
        <v>1051</v>
      </c>
      <c r="I750" s="148"/>
      <c r="J750" s="148" t="s">
        <v>1452</v>
      </c>
      <c r="K750" s="152"/>
    </row>
    <row r="751" spans="1:11" s="147" customFormat="1" ht="25.5" hidden="1">
      <c r="A751" s="302" t="s">
        <v>982</v>
      </c>
      <c r="B751" s="305"/>
      <c r="C751" s="148" t="s">
        <v>983</v>
      </c>
      <c r="D751" s="148" t="s">
        <v>1468</v>
      </c>
      <c r="E751" s="148" t="s">
        <v>1469</v>
      </c>
      <c r="F751" s="148" t="s">
        <v>1469</v>
      </c>
      <c r="G751" s="149" t="s">
        <v>1646</v>
      </c>
      <c r="H751" s="149" t="s">
        <v>1646</v>
      </c>
      <c r="I751" s="149"/>
      <c r="J751" s="148" t="s">
        <v>1470</v>
      </c>
      <c r="K751" s="152"/>
    </row>
    <row r="752" spans="1:11" s="147" customFormat="1" hidden="1">
      <c r="A752" s="302" t="s">
        <v>1476</v>
      </c>
      <c r="B752" s="306"/>
      <c r="C752" s="306"/>
      <c r="D752" s="306"/>
      <c r="E752" s="306"/>
      <c r="F752" s="306"/>
      <c r="G752" s="306"/>
      <c r="H752" s="306"/>
      <c r="I752" s="306"/>
      <c r="J752" s="305"/>
      <c r="K752" s="152"/>
    </row>
    <row r="753" spans="1:12" s="147" customFormat="1" hidden="1">
      <c r="A753" s="149" t="s">
        <v>25</v>
      </c>
      <c r="B753" s="155">
        <v>11962</v>
      </c>
      <c r="C753" s="149" t="s">
        <v>1547</v>
      </c>
      <c r="D753" s="149" t="s">
        <v>20</v>
      </c>
      <c r="E753" s="150">
        <v>2</v>
      </c>
      <c r="F753" s="150">
        <v>2</v>
      </c>
      <c r="G753" s="150">
        <f t="shared" ref="G753:G758" si="316">H753*(1-$L$4)</f>
        <v>9.8799999999999999E-2</v>
      </c>
      <c r="H753" s="150">
        <v>0.13</v>
      </c>
      <c r="I753" s="150"/>
      <c r="J753" s="150">
        <f t="shared" ref="J753:J758" si="317">ROUND(E753*G753,2)</f>
        <v>0.2</v>
      </c>
      <c r="K753" s="248"/>
    </row>
    <row r="754" spans="1:12" s="147" customFormat="1" hidden="1">
      <c r="A754" s="149" t="s">
        <v>25</v>
      </c>
      <c r="B754" s="155">
        <v>11948</v>
      </c>
      <c r="C754" s="149" t="s">
        <v>1548</v>
      </c>
      <c r="D754" s="149" t="s">
        <v>20</v>
      </c>
      <c r="E754" s="150">
        <v>3</v>
      </c>
      <c r="F754" s="150">
        <v>3</v>
      </c>
      <c r="G754" s="150">
        <f t="shared" si="316"/>
        <v>0.30400000000000005</v>
      </c>
      <c r="H754" s="150">
        <v>0.4</v>
      </c>
      <c r="I754" s="150"/>
      <c r="J754" s="150">
        <f t="shared" si="317"/>
        <v>0.91</v>
      </c>
      <c r="K754" s="248"/>
    </row>
    <row r="755" spans="1:12" s="147" customFormat="1" hidden="1">
      <c r="A755" s="149" t="s">
        <v>40</v>
      </c>
      <c r="B755" s="155">
        <v>13464</v>
      </c>
      <c r="C755" s="149" t="s">
        <v>1549</v>
      </c>
      <c r="D755" s="149" t="s">
        <v>1365</v>
      </c>
      <c r="E755" s="150">
        <v>1</v>
      </c>
      <c r="F755" s="150">
        <v>1</v>
      </c>
      <c r="G755" s="150">
        <f t="shared" si="316"/>
        <v>532.07600000000002</v>
      </c>
      <c r="H755" s="154">
        <v>700.1</v>
      </c>
      <c r="I755" s="154"/>
      <c r="J755" s="150">
        <f t="shared" si="317"/>
        <v>532.08000000000004</v>
      </c>
      <c r="K755" s="248"/>
    </row>
    <row r="756" spans="1:12" s="147" customFormat="1" ht="25.5" hidden="1">
      <c r="A756" s="149" t="s">
        <v>25</v>
      </c>
      <c r="B756" s="155">
        <v>21151</v>
      </c>
      <c r="C756" s="149" t="s">
        <v>1622</v>
      </c>
      <c r="D756" s="149" t="s">
        <v>49</v>
      </c>
      <c r="E756" s="150">
        <v>4</v>
      </c>
      <c r="F756" s="150">
        <v>4</v>
      </c>
      <c r="G756" s="150">
        <f t="shared" si="316"/>
        <v>231.95579999999998</v>
      </c>
      <c r="H756" s="150">
        <f>305.4-0.195</f>
        <v>305.20499999999998</v>
      </c>
      <c r="I756" s="150"/>
      <c r="J756" s="150">
        <f t="shared" si="317"/>
        <v>927.82</v>
      </c>
      <c r="K756" s="248"/>
    </row>
    <row r="757" spans="1:12" s="147" customFormat="1" hidden="1">
      <c r="A757" s="149" t="s">
        <v>40</v>
      </c>
      <c r="B757" s="155">
        <v>11392</v>
      </c>
      <c r="C757" s="149" t="s">
        <v>1550</v>
      </c>
      <c r="D757" s="149" t="s">
        <v>1365</v>
      </c>
      <c r="E757" s="150">
        <v>1</v>
      </c>
      <c r="F757" s="150">
        <v>1</v>
      </c>
      <c r="G757" s="150">
        <f t="shared" si="316"/>
        <v>97.211600000000004</v>
      </c>
      <c r="H757" s="150">
        <v>127.91</v>
      </c>
      <c r="I757" s="150"/>
      <c r="J757" s="150">
        <f t="shared" si="317"/>
        <v>97.21</v>
      </c>
      <c r="K757" s="248"/>
    </row>
    <row r="758" spans="1:12" s="147" customFormat="1" ht="25.5" hidden="1">
      <c r="A758" s="149" t="s">
        <v>25</v>
      </c>
      <c r="B758" s="155">
        <v>94964</v>
      </c>
      <c r="C758" s="149" t="s">
        <v>1551</v>
      </c>
      <c r="D758" s="149" t="s">
        <v>1477</v>
      </c>
      <c r="E758" s="150">
        <v>0.02</v>
      </c>
      <c r="F758" s="150">
        <v>0.02</v>
      </c>
      <c r="G758" s="150">
        <f t="shared" si="316"/>
        <v>293.42079999999999</v>
      </c>
      <c r="H758" s="150">
        <v>386.08</v>
      </c>
      <c r="I758" s="150"/>
      <c r="J758" s="150">
        <f t="shared" si="317"/>
        <v>5.87</v>
      </c>
      <c r="K758" s="248"/>
    </row>
    <row r="759" spans="1:12" s="147" customFormat="1" hidden="1">
      <c r="A759" s="149" t="s">
        <v>25</v>
      </c>
      <c r="B759" s="149" t="s">
        <v>1552</v>
      </c>
      <c r="C759" s="149" t="s">
        <v>1553</v>
      </c>
      <c r="D759" s="149" t="s">
        <v>1365</v>
      </c>
      <c r="E759" s="150">
        <v>1</v>
      </c>
      <c r="F759" s="150">
        <v>1</v>
      </c>
      <c r="G759" s="150"/>
      <c r="H759" s="149"/>
      <c r="I759" s="149"/>
      <c r="J759" s="149"/>
      <c r="K759" s="255"/>
    </row>
    <row r="760" spans="1:12" s="147" customFormat="1" hidden="1">
      <c r="A760" s="306" t="s">
        <v>1471</v>
      </c>
      <c r="B760" s="306"/>
      <c r="C760" s="306"/>
      <c r="D760" s="306"/>
      <c r="E760" s="306"/>
      <c r="F760" s="306"/>
      <c r="G760" s="306"/>
      <c r="H760" s="306"/>
      <c r="I760" s="306"/>
      <c r="J760" s="305"/>
      <c r="K760" s="152"/>
    </row>
    <row r="761" spans="1:12" s="147" customFormat="1" hidden="1">
      <c r="A761" s="149" t="s">
        <v>25</v>
      </c>
      <c r="B761" s="155">
        <v>88262</v>
      </c>
      <c r="C761" s="149" t="s">
        <v>94</v>
      </c>
      <c r="D761" s="149" t="s">
        <v>22</v>
      </c>
      <c r="E761" s="150">
        <f t="shared" ref="E761:E762" si="318">F761</f>
        <v>0.1</v>
      </c>
      <c r="F761" s="150">
        <v>0.1</v>
      </c>
      <c r="G761" s="150">
        <f t="shared" ref="G761:G763" si="319">H761*(1-$L$4)</f>
        <v>13.376000000000001</v>
      </c>
      <c r="H761" s="150">
        <v>17.600000000000001</v>
      </c>
      <c r="I761" s="150"/>
      <c r="J761" s="150">
        <f t="shared" ref="J761:J763" si="320">ROUND(E761*G761,2)</f>
        <v>1.34</v>
      </c>
      <c r="K761" s="248"/>
    </row>
    <row r="762" spans="1:12" s="147" customFormat="1" hidden="1">
      <c r="A762" s="149" t="s">
        <v>25</v>
      </c>
      <c r="B762" s="155">
        <v>88317</v>
      </c>
      <c r="C762" s="149" t="s">
        <v>31</v>
      </c>
      <c r="D762" s="149" t="s">
        <v>22</v>
      </c>
      <c r="E762" s="150">
        <f t="shared" si="318"/>
        <v>0.1</v>
      </c>
      <c r="F762" s="150">
        <v>0.1</v>
      </c>
      <c r="G762" s="150">
        <f t="shared" si="319"/>
        <v>13.9536</v>
      </c>
      <c r="H762" s="150">
        <v>18.36</v>
      </c>
      <c r="I762" s="150"/>
      <c r="J762" s="150">
        <f t="shared" si="320"/>
        <v>1.4</v>
      </c>
      <c r="K762" s="248"/>
    </row>
    <row r="763" spans="1:12" s="147" customFormat="1" hidden="1">
      <c r="A763" s="149" t="s">
        <v>25</v>
      </c>
      <c r="B763" s="155">
        <v>88316</v>
      </c>
      <c r="C763" s="149" t="s">
        <v>34</v>
      </c>
      <c r="D763" s="149" t="s">
        <v>22</v>
      </c>
      <c r="E763" s="150">
        <v>1</v>
      </c>
      <c r="F763" s="150">
        <v>0.94299999999999995</v>
      </c>
      <c r="G763" s="150">
        <f t="shared" si="319"/>
        <v>10.5488</v>
      </c>
      <c r="H763" s="150">
        <v>13.88</v>
      </c>
      <c r="I763" s="150"/>
      <c r="J763" s="150">
        <f t="shared" si="320"/>
        <v>10.55</v>
      </c>
      <c r="K763" s="248"/>
    </row>
    <row r="764" spans="1:12" s="147" customFormat="1" hidden="1">
      <c r="A764" s="302" t="s">
        <v>1470</v>
      </c>
      <c r="B764" s="306"/>
      <c r="C764" s="306"/>
      <c r="D764" s="306"/>
      <c r="E764" s="306"/>
      <c r="F764" s="306"/>
      <c r="G764" s="305"/>
      <c r="H764" s="151"/>
      <c r="I764" s="151"/>
      <c r="J764" s="249">
        <f>SUM(J753:J763)</f>
        <v>1577.38</v>
      </c>
      <c r="K764" s="250"/>
      <c r="L764" s="259"/>
    </row>
    <row r="765" spans="1:12" s="147" customFormat="1" hidden="1"/>
    <row r="766" spans="1:12" s="147" customFormat="1" hidden="1">
      <c r="A766" s="302" t="s">
        <v>1554</v>
      </c>
      <c r="B766" s="306"/>
      <c r="C766" s="306"/>
      <c r="D766" s="306"/>
      <c r="E766" s="305"/>
      <c r="F766" s="151"/>
      <c r="G766" s="148" t="s">
        <v>40</v>
      </c>
      <c r="H766" s="148" t="s">
        <v>40</v>
      </c>
      <c r="I766" s="148"/>
      <c r="J766" s="251">
        <v>12042</v>
      </c>
      <c r="K766" s="252"/>
    </row>
    <row r="767" spans="1:12" s="147" customFormat="1" ht="25.5" hidden="1">
      <c r="A767" s="302" t="s">
        <v>982</v>
      </c>
      <c r="B767" s="305"/>
      <c r="C767" s="148" t="s">
        <v>983</v>
      </c>
      <c r="D767" s="148" t="s">
        <v>1468</v>
      </c>
      <c r="E767" s="148" t="s">
        <v>1469</v>
      </c>
      <c r="F767" s="148" t="s">
        <v>1469</v>
      </c>
      <c r="G767" s="149" t="s">
        <v>1646</v>
      </c>
      <c r="H767" s="149" t="s">
        <v>1646</v>
      </c>
      <c r="I767" s="149"/>
      <c r="J767" s="148" t="s">
        <v>1470</v>
      </c>
      <c r="K767" s="152"/>
    </row>
    <row r="768" spans="1:12" s="147" customFormat="1" hidden="1">
      <c r="A768" s="302" t="s">
        <v>1476</v>
      </c>
      <c r="B768" s="306"/>
      <c r="C768" s="306"/>
      <c r="D768" s="306"/>
      <c r="E768" s="306"/>
      <c r="F768" s="306"/>
      <c r="G768" s="306"/>
      <c r="H768" s="306"/>
      <c r="I768" s="306"/>
      <c r="J768" s="305"/>
      <c r="K768" s="152"/>
    </row>
    <row r="769" spans="1:11" s="147" customFormat="1" hidden="1">
      <c r="A769" s="149" t="s">
        <v>40</v>
      </c>
      <c r="B769" s="155">
        <v>4875</v>
      </c>
      <c r="C769" s="149" t="s">
        <v>916</v>
      </c>
      <c r="D769" s="149" t="s">
        <v>20</v>
      </c>
      <c r="E769" s="150">
        <v>1</v>
      </c>
      <c r="F769" s="150">
        <v>1</v>
      </c>
      <c r="G769" s="150">
        <f t="shared" ref="G769" si="321">H769*(1-$L$4)</f>
        <v>54.560400000000008</v>
      </c>
      <c r="H769" s="150">
        <v>71.790000000000006</v>
      </c>
      <c r="I769" s="150"/>
      <c r="J769" s="150">
        <f t="shared" ref="J769" si="322">ROUND(E769*G769,2)</f>
        <v>54.56</v>
      </c>
      <c r="K769" s="248"/>
    </row>
    <row r="770" spans="1:11" s="147" customFormat="1" hidden="1">
      <c r="A770" s="306" t="s">
        <v>1471</v>
      </c>
      <c r="B770" s="306"/>
      <c r="C770" s="306"/>
      <c r="D770" s="306"/>
      <c r="E770" s="306"/>
      <c r="F770" s="306"/>
      <c r="G770" s="306"/>
      <c r="H770" s="306"/>
      <c r="I770" s="306"/>
      <c r="J770" s="305"/>
      <c r="K770" s="152"/>
    </row>
    <row r="771" spans="1:11" s="147" customFormat="1" hidden="1">
      <c r="A771" s="149" t="s">
        <v>25</v>
      </c>
      <c r="B771" s="155">
        <v>88309</v>
      </c>
      <c r="C771" s="149" t="s">
        <v>31</v>
      </c>
      <c r="D771" s="149" t="s">
        <v>22</v>
      </c>
      <c r="E771" s="150">
        <f>F771</f>
        <v>0.25</v>
      </c>
      <c r="F771" s="150">
        <v>0.25</v>
      </c>
      <c r="G771" s="150">
        <f t="shared" ref="G771" si="323">H771*(1-$L$4)</f>
        <v>13.520399999999999</v>
      </c>
      <c r="H771" s="150">
        <v>17.79</v>
      </c>
      <c r="I771" s="150"/>
      <c r="J771" s="150">
        <f t="shared" ref="J771" si="324">ROUND(E771*G771,2)</f>
        <v>3.38</v>
      </c>
      <c r="K771" s="248"/>
    </row>
    <row r="772" spans="1:11" s="147" customFormat="1" hidden="1">
      <c r="A772" s="302" t="s">
        <v>1470</v>
      </c>
      <c r="B772" s="306"/>
      <c r="C772" s="306"/>
      <c r="D772" s="306"/>
      <c r="E772" s="306"/>
      <c r="F772" s="306"/>
      <c r="G772" s="305"/>
      <c r="H772" s="151"/>
      <c r="I772" s="151"/>
      <c r="J772" s="249">
        <f>SUM(J769:J771)</f>
        <v>57.940000000000005</v>
      </c>
      <c r="K772" s="250"/>
    </row>
    <row r="773" spans="1:11" s="147" customFormat="1" hidden="1"/>
    <row r="774" spans="1:11" s="147" customFormat="1" hidden="1">
      <c r="A774" s="302" t="s">
        <v>1555</v>
      </c>
      <c r="B774" s="306"/>
      <c r="C774" s="306"/>
      <c r="D774" s="306"/>
      <c r="E774" s="305"/>
      <c r="F774" s="151"/>
      <c r="G774" s="148" t="s">
        <v>40</v>
      </c>
      <c r="H774" s="148" t="s">
        <v>40</v>
      </c>
      <c r="I774" s="148"/>
      <c r="J774" s="251">
        <v>12043</v>
      </c>
      <c r="K774" s="252"/>
    </row>
    <row r="775" spans="1:11" s="147" customFormat="1" ht="25.5" hidden="1">
      <c r="A775" s="302" t="s">
        <v>982</v>
      </c>
      <c r="B775" s="305"/>
      <c r="C775" s="148" t="s">
        <v>983</v>
      </c>
      <c r="D775" s="148" t="s">
        <v>1468</v>
      </c>
      <c r="E775" s="148" t="s">
        <v>1469</v>
      </c>
      <c r="F775" s="148" t="s">
        <v>1469</v>
      </c>
      <c r="G775" s="149" t="s">
        <v>1646</v>
      </c>
      <c r="H775" s="149" t="s">
        <v>1646</v>
      </c>
      <c r="I775" s="149"/>
      <c r="J775" s="148" t="s">
        <v>1470</v>
      </c>
      <c r="K775" s="152"/>
    </row>
    <row r="776" spans="1:11" s="147" customFormat="1" hidden="1">
      <c r="A776" s="302" t="s">
        <v>1476</v>
      </c>
      <c r="B776" s="306"/>
      <c r="C776" s="306"/>
      <c r="D776" s="306"/>
      <c r="E776" s="306"/>
      <c r="F776" s="306"/>
      <c r="G776" s="306"/>
      <c r="H776" s="306"/>
      <c r="I776" s="306"/>
      <c r="J776" s="305"/>
      <c r="K776" s="152"/>
    </row>
    <row r="777" spans="1:11" s="147" customFormat="1" ht="25.5" hidden="1">
      <c r="A777" s="149" t="s">
        <v>25</v>
      </c>
      <c r="B777" s="155">
        <v>10853</v>
      </c>
      <c r="C777" s="149" t="s">
        <v>1623</v>
      </c>
      <c r="D777" s="149" t="s">
        <v>20</v>
      </c>
      <c r="E777" s="150">
        <v>1</v>
      </c>
      <c r="F777" s="150">
        <v>1</v>
      </c>
      <c r="G777" s="150">
        <f t="shared" ref="G777" si="325">H777*(1-$L$4)</f>
        <v>48.5336</v>
      </c>
      <c r="H777" s="150">
        <v>63.86</v>
      </c>
      <c r="I777" s="150"/>
      <c r="J777" s="150">
        <f t="shared" ref="J777" si="326">ROUND(E777*G777,2)</f>
        <v>48.53</v>
      </c>
      <c r="K777" s="248"/>
    </row>
    <row r="778" spans="1:11" s="147" customFormat="1" hidden="1">
      <c r="A778" s="306" t="s">
        <v>1471</v>
      </c>
      <c r="B778" s="306"/>
      <c r="C778" s="306"/>
      <c r="D778" s="306"/>
      <c r="E778" s="306"/>
      <c r="F778" s="306"/>
      <c r="G778" s="306"/>
      <c r="H778" s="306"/>
      <c r="I778" s="306"/>
      <c r="J778" s="305"/>
      <c r="K778" s="152"/>
    </row>
    <row r="779" spans="1:11" s="147" customFormat="1" hidden="1">
      <c r="A779" s="149" t="s">
        <v>25</v>
      </c>
      <c r="B779" s="155">
        <v>88309</v>
      </c>
      <c r="C779" s="149" t="s">
        <v>31</v>
      </c>
      <c r="D779" s="149" t="s">
        <v>22</v>
      </c>
      <c r="E779" s="150">
        <f>F779</f>
        <v>0.251</v>
      </c>
      <c r="F779" s="150">
        <v>0.251</v>
      </c>
      <c r="G779" s="150">
        <f t="shared" ref="G779" si="327">H779*(1-$L$4)</f>
        <v>13.520399999999999</v>
      </c>
      <c r="H779" s="150">
        <v>17.79</v>
      </c>
      <c r="I779" s="150"/>
      <c r="J779" s="150">
        <f t="shared" ref="J779" si="328">ROUND(E779*G779,2)</f>
        <v>3.39</v>
      </c>
      <c r="K779" s="248"/>
    </row>
    <row r="780" spans="1:11" s="147" customFormat="1" hidden="1">
      <c r="A780" s="302" t="s">
        <v>1470</v>
      </c>
      <c r="B780" s="306"/>
      <c r="C780" s="306"/>
      <c r="D780" s="306"/>
      <c r="E780" s="306"/>
      <c r="F780" s="306"/>
      <c r="G780" s="305"/>
      <c r="H780" s="151"/>
      <c r="I780" s="151"/>
      <c r="J780" s="249">
        <f>SUM(J777:J779)</f>
        <v>51.92</v>
      </c>
      <c r="K780" s="250"/>
    </row>
    <row r="781" spans="1:11" s="147" customFormat="1" hidden="1"/>
    <row r="782" spans="1:11" s="147" customFormat="1">
      <c r="A782" s="313" t="s">
        <v>1653</v>
      </c>
      <c r="B782" s="303"/>
      <c r="C782" s="303"/>
      <c r="D782" s="303"/>
      <c r="E782" s="304"/>
      <c r="F782" s="244"/>
      <c r="G782" s="148" t="s">
        <v>40</v>
      </c>
      <c r="H782" s="148" t="s">
        <v>40</v>
      </c>
      <c r="I782" s="148"/>
      <c r="J782" s="251">
        <v>12382</v>
      </c>
      <c r="K782" s="252"/>
    </row>
    <row r="783" spans="1:11" s="147" customFormat="1" ht="25.5">
      <c r="A783" s="302" t="s">
        <v>982</v>
      </c>
      <c r="B783" s="305"/>
      <c r="C783" s="148" t="s">
        <v>983</v>
      </c>
      <c r="D783" s="148" t="s">
        <v>1468</v>
      </c>
      <c r="E783" s="148" t="s">
        <v>1469</v>
      </c>
      <c r="F783" s="148" t="s">
        <v>1469</v>
      </c>
      <c r="G783" s="149" t="s">
        <v>1646</v>
      </c>
      <c r="H783" s="149" t="s">
        <v>1646</v>
      </c>
      <c r="I783" s="148" t="s">
        <v>1809</v>
      </c>
      <c r="J783" s="148" t="s">
        <v>1470</v>
      </c>
      <c r="K783" s="152"/>
    </row>
    <row r="784" spans="1:11" s="147" customFormat="1">
      <c r="A784" s="302" t="s">
        <v>1476</v>
      </c>
      <c r="B784" s="306"/>
      <c r="C784" s="306"/>
      <c r="D784" s="306"/>
      <c r="E784" s="306"/>
      <c r="F784" s="306"/>
      <c r="G784" s="306"/>
      <c r="H784" s="306"/>
      <c r="I784" s="306"/>
      <c r="J784" s="305"/>
      <c r="K784" s="152"/>
    </row>
    <row r="785" spans="1:15" s="147" customFormat="1" ht="38.25">
      <c r="A785" s="149" t="s">
        <v>40</v>
      </c>
      <c r="B785" s="155">
        <v>13244</v>
      </c>
      <c r="C785" s="247" t="s">
        <v>931</v>
      </c>
      <c r="D785" s="149" t="s">
        <v>1468</v>
      </c>
      <c r="E785" s="150">
        <v>1</v>
      </c>
      <c r="F785" s="150">
        <v>1</v>
      </c>
      <c r="G785" s="150">
        <f t="shared" ref="G785" si="329">H785*(1-$L$4)</f>
        <v>29602</v>
      </c>
      <c r="H785" s="153">
        <v>38950</v>
      </c>
      <c r="I785" s="153">
        <f>ROUND(AVERAGE(K785:O785),2)</f>
        <v>76180</v>
      </c>
      <c r="J785" s="150">
        <f t="shared" ref="J785" si="330">ROUND(E785*G785,2)</f>
        <v>29602</v>
      </c>
      <c r="K785" s="248">
        <v>80000</v>
      </c>
      <c r="L785" s="248">
        <v>77000</v>
      </c>
      <c r="M785" s="248">
        <v>76900</v>
      </c>
      <c r="N785" s="260">
        <v>78000</v>
      </c>
      <c r="O785" s="260">
        <v>69000</v>
      </c>
    </row>
    <row r="786" spans="1:15" s="147" customFormat="1">
      <c r="A786" s="302" t="s">
        <v>1470</v>
      </c>
      <c r="B786" s="306"/>
      <c r="C786" s="306"/>
      <c r="D786" s="306"/>
      <c r="E786" s="306"/>
      <c r="F786" s="306"/>
      <c r="G786" s="305"/>
      <c r="H786" s="151"/>
      <c r="I786" s="258">
        <f>I785</f>
        <v>76180</v>
      </c>
      <c r="J786" s="249">
        <f>SUM(J784:J785)</f>
        <v>29602</v>
      </c>
      <c r="K786" s="250"/>
    </row>
    <row r="787" spans="1:15" s="147" customFormat="1"/>
    <row r="788" spans="1:15" s="147" customFormat="1" hidden="1">
      <c r="A788" s="302" t="s">
        <v>1575</v>
      </c>
      <c r="B788" s="306"/>
      <c r="C788" s="306"/>
      <c r="D788" s="306"/>
      <c r="E788" s="305"/>
      <c r="F788" s="151"/>
      <c r="G788" s="148" t="s">
        <v>40</v>
      </c>
      <c r="H788" s="148" t="s">
        <v>40</v>
      </c>
      <c r="I788" s="148"/>
      <c r="J788" s="251">
        <v>1276</v>
      </c>
      <c r="K788" s="252"/>
    </row>
    <row r="789" spans="1:15" s="147" customFormat="1" ht="25.5" hidden="1">
      <c r="A789" s="302" t="s">
        <v>982</v>
      </c>
      <c r="B789" s="305"/>
      <c r="C789" s="148" t="s">
        <v>983</v>
      </c>
      <c r="D789" s="148" t="s">
        <v>1468</v>
      </c>
      <c r="E789" s="148" t="s">
        <v>1469</v>
      </c>
      <c r="F789" s="148" t="s">
        <v>1469</v>
      </c>
      <c r="G789" s="149" t="s">
        <v>1646</v>
      </c>
      <c r="H789" s="149" t="s">
        <v>1646</v>
      </c>
      <c r="I789" s="149"/>
      <c r="J789" s="148" t="s">
        <v>1470</v>
      </c>
      <c r="K789" s="152"/>
    </row>
    <row r="790" spans="1:15" s="147" customFormat="1" hidden="1">
      <c r="A790" s="302" t="s">
        <v>1476</v>
      </c>
      <c r="B790" s="306"/>
      <c r="C790" s="306"/>
      <c r="D790" s="306"/>
      <c r="E790" s="306"/>
      <c r="F790" s="306"/>
      <c r="G790" s="306"/>
      <c r="H790" s="306"/>
      <c r="I790" s="306"/>
      <c r="J790" s="305"/>
      <c r="K790" s="152"/>
    </row>
    <row r="791" spans="1:15" s="147" customFormat="1" hidden="1">
      <c r="A791" s="149" t="s">
        <v>25</v>
      </c>
      <c r="B791" s="155">
        <v>1379</v>
      </c>
      <c r="C791" s="149" t="s">
        <v>228</v>
      </c>
      <c r="D791" s="149" t="s">
        <v>92</v>
      </c>
      <c r="E791" s="150">
        <v>45</v>
      </c>
      <c r="F791" s="150">
        <v>45</v>
      </c>
      <c r="G791" s="150">
        <f t="shared" ref="G791" si="331">H791*(1-$L$4)</f>
        <v>0.53199999999999992</v>
      </c>
      <c r="H791" s="150">
        <v>0.7</v>
      </c>
      <c r="I791" s="150"/>
      <c r="J791" s="150">
        <f t="shared" ref="J791:J794" si="332">ROUND(E791*G791,2)</f>
        <v>23.94</v>
      </c>
      <c r="K791" s="248"/>
    </row>
    <row r="792" spans="1:15" s="147" customFormat="1" hidden="1">
      <c r="A792" s="149" t="s">
        <v>25</v>
      </c>
      <c r="B792" s="155">
        <v>367</v>
      </c>
      <c r="C792" s="149" t="s">
        <v>1576</v>
      </c>
      <c r="D792" s="149" t="s">
        <v>1477</v>
      </c>
      <c r="E792" s="150">
        <v>0.3</v>
      </c>
      <c r="F792" s="150">
        <v>0.3</v>
      </c>
      <c r="G792" s="150">
        <f t="shared" ref="G792" si="333">H792*(1-$L$4)</f>
        <v>40.538400000000003</v>
      </c>
      <c r="H792" s="150">
        <v>53.34</v>
      </c>
      <c r="I792" s="150"/>
      <c r="J792" s="150">
        <f t="shared" si="332"/>
        <v>12.16</v>
      </c>
      <c r="K792" s="248"/>
    </row>
    <row r="793" spans="1:15" s="147" customFormat="1" ht="25.5" hidden="1">
      <c r="A793" s="149" t="s">
        <v>25</v>
      </c>
      <c r="B793" s="155">
        <v>4721</v>
      </c>
      <c r="C793" s="149" t="s">
        <v>1641</v>
      </c>
      <c r="D793" s="149" t="s">
        <v>1477</v>
      </c>
      <c r="E793" s="150">
        <v>0.2</v>
      </c>
      <c r="F793" s="150">
        <v>0.2</v>
      </c>
      <c r="G793" s="150">
        <f t="shared" ref="G793:G794" si="334">H793*(1-$L$4)</f>
        <v>69.927599999999998</v>
      </c>
      <c r="H793" s="150">
        <v>92.01</v>
      </c>
      <c r="I793" s="150"/>
      <c r="J793" s="150">
        <f t="shared" si="332"/>
        <v>13.99</v>
      </c>
      <c r="K793" s="248"/>
    </row>
    <row r="794" spans="1:15" s="147" customFormat="1" hidden="1">
      <c r="A794" s="149" t="s">
        <v>40</v>
      </c>
      <c r="B794" s="155">
        <v>1276</v>
      </c>
      <c r="C794" s="149" t="s">
        <v>1577</v>
      </c>
      <c r="D794" s="149" t="s">
        <v>202</v>
      </c>
      <c r="E794" s="150">
        <v>1</v>
      </c>
      <c r="F794" s="150">
        <v>1</v>
      </c>
      <c r="G794" s="150">
        <f t="shared" si="334"/>
        <v>1124.8</v>
      </c>
      <c r="H794" s="155">
        <v>1480</v>
      </c>
      <c r="I794" s="155"/>
      <c r="J794" s="150">
        <f t="shared" si="332"/>
        <v>1124.8</v>
      </c>
      <c r="K794" s="248"/>
    </row>
    <row r="795" spans="1:15" s="147" customFormat="1" hidden="1">
      <c r="A795" s="306" t="s">
        <v>1471</v>
      </c>
      <c r="B795" s="306"/>
      <c r="C795" s="306"/>
      <c r="D795" s="306"/>
      <c r="E795" s="306"/>
      <c r="F795" s="306"/>
      <c r="G795" s="306"/>
      <c r="H795" s="306"/>
      <c r="I795" s="306"/>
      <c r="J795" s="305"/>
      <c r="K795" s="152"/>
    </row>
    <row r="796" spans="1:15" s="147" customFormat="1" hidden="1">
      <c r="A796" s="149" t="s">
        <v>25</v>
      </c>
      <c r="B796" s="155">
        <v>88316</v>
      </c>
      <c r="C796" s="149" t="s">
        <v>34</v>
      </c>
      <c r="D796" s="149" t="s">
        <v>22</v>
      </c>
      <c r="E796" s="150">
        <f t="shared" ref="E796:E798" si="335">F796</f>
        <v>6</v>
      </c>
      <c r="F796" s="150">
        <v>6</v>
      </c>
      <c r="G796" s="150">
        <f t="shared" ref="G796:G798" si="336">H796*(1-$L$4)</f>
        <v>10.5488</v>
      </c>
      <c r="H796" s="150">
        <v>13.88</v>
      </c>
      <c r="I796" s="150"/>
      <c r="J796" s="150">
        <f t="shared" ref="J796:J798" si="337">ROUND(E796*G796,2)</f>
        <v>63.29</v>
      </c>
      <c r="K796" s="248"/>
    </row>
    <row r="797" spans="1:15" s="147" customFormat="1" hidden="1">
      <c r="A797" s="149" t="s">
        <v>25</v>
      </c>
      <c r="B797" s="155">
        <v>88264</v>
      </c>
      <c r="C797" s="149" t="s">
        <v>56</v>
      </c>
      <c r="D797" s="149" t="s">
        <v>22</v>
      </c>
      <c r="E797" s="150">
        <f t="shared" si="335"/>
        <v>4</v>
      </c>
      <c r="F797" s="150">
        <v>4</v>
      </c>
      <c r="G797" s="150">
        <f t="shared" si="336"/>
        <v>13.634400000000001</v>
      </c>
      <c r="H797" s="150">
        <v>17.940000000000001</v>
      </c>
      <c r="I797" s="150"/>
      <c r="J797" s="150">
        <f t="shared" si="337"/>
        <v>54.54</v>
      </c>
      <c r="K797" s="248"/>
    </row>
    <row r="798" spans="1:15" s="147" customFormat="1" hidden="1">
      <c r="A798" s="149" t="s">
        <v>25</v>
      </c>
      <c r="B798" s="155">
        <v>88309</v>
      </c>
      <c r="C798" s="149" t="s">
        <v>31</v>
      </c>
      <c r="D798" s="149" t="s">
        <v>22</v>
      </c>
      <c r="E798" s="150">
        <f t="shared" si="335"/>
        <v>4</v>
      </c>
      <c r="F798" s="150">
        <v>4</v>
      </c>
      <c r="G798" s="150">
        <f t="shared" si="336"/>
        <v>13.520399999999999</v>
      </c>
      <c r="H798" s="150">
        <v>17.79</v>
      </c>
      <c r="I798" s="150"/>
      <c r="J798" s="150">
        <f t="shared" si="337"/>
        <v>54.08</v>
      </c>
      <c r="K798" s="248"/>
    </row>
    <row r="799" spans="1:15" s="147" customFormat="1" hidden="1">
      <c r="A799" s="302" t="s">
        <v>1470</v>
      </c>
      <c r="B799" s="306"/>
      <c r="C799" s="306"/>
      <c r="D799" s="306"/>
      <c r="E799" s="306"/>
      <c r="F799" s="306"/>
      <c r="G799" s="305"/>
      <c r="H799" s="151"/>
      <c r="I799" s="151"/>
      <c r="J799" s="249">
        <f>SUM(J791:J798)</f>
        <v>1346.7999999999997</v>
      </c>
      <c r="K799" s="250"/>
    </row>
    <row r="800" spans="1:15" s="147" customFormat="1" hidden="1"/>
    <row r="801" spans="1:11" s="147" customFormat="1" hidden="1">
      <c r="A801" s="302" t="s">
        <v>1463</v>
      </c>
      <c r="B801" s="306"/>
      <c r="C801" s="306"/>
      <c r="D801" s="306"/>
      <c r="E801" s="305"/>
      <c r="F801" s="151"/>
      <c r="G801" s="148" t="s">
        <v>40</v>
      </c>
      <c r="H801" s="148" t="s">
        <v>40</v>
      </c>
      <c r="I801" s="148"/>
      <c r="J801" s="251">
        <v>26</v>
      </c>
      <c r="K801" s="252"/>
    </row>
    <row r="802" spans="1:11" s="147" customFormat="1" ht="25.5" hidden="1">
      <c r="A802" s="302" t="s">
        <v>982</v>
      </c>
      <c r="B802" s="305"/>
      <c r="C802" s="148" t="s">
        <v>983</v>
      </c>
      <c r="D802" s="148" t="s">
        <v>1468</v>
      </c>
      <c r="E802" s="148" t="s">
        <v>1469</v>
      </c>
      <c r="F802" s="148" t="s">
        <v>1469</v>
      </c>
      <c r="G802" s="148" t="s">
        <v>1499</v>
      </c>
      <c r="H802" s="148" t="s">
        <v>1499</v>
      </c>
      <c r="I802" s="148"/>
      <c r="J802" s="148" t="s">
        <v>1470</v>
      </c>
      <c r="K802" s="152"/>
    </row>
    <row r="803" spans="1:11" s="147" customFormat="1" hidden="1">
      <c r="A803" s="302" t="s">
        <v>1471</v>
      </c>
      <c r="B803" s="306"/>
      <c r="C803" s="306"/>
      <c r="D803" s="306"/>
      <c r="E803" s="306"/>
      <c r="F803" s="306"/>
      <c r="G803" s="306"/>
      <c r="H803" s="306"/>
      <c r="I803" s="306"/>
      <c r="J803" s="305"/>
      <c r="K803" s="152"/>
    </row>
    <row r="804" spans="1:11" s="147" customFormat="1" hidden="1">
      <c r="A804" s="149" t="s">
        <v>25</v>
      </c>
      <c r="B804" s="155">
        <v>88316</v>
      </c>
      <c r="C804" s="149" t="s">
        <v>34</v>
      </c>
      <c r="D804" s="149" t="s">
        <v>22</v>
      </c>
      <c r="E804" s="150">
        <f>F804</f>
        <v>1</v>
      </c>
      <c r="F804" s="150">
        <v>1</v>
      </c>
      <c r="G804" s="150">
        <f t="shared" ref="G804" si="338">H804*(1-$L$4)</f>
        <v>10.5488</v>
      </c>
      <c r="H804" s="150">
        <v>13.88</v>
      </c>
      <c r="I804" s="150"/>
      <c r="J804" s="150">
        <f t="shared" ref="J804" si="339">ROUND(E804*G804,2)</f>
        <v>10.55</v>
      </c>
      <c r="K804" s="248"/>
    </row>
    <row r="805" spans="1:11" s="147" customFormat="1" hidden="1">
      <c r="A805" s="302" t="s">
        <v>1470</v>
      </c>
      <c r="B805" s="306"/>
      <c r="C805" s="306"/>
      <c r="D805" s="306"/>
      <c r="E805" s="306"/>
      <c r="F805" s="306"/>
      <c r="G805" s="305"/>
      <c r="H805" s="151"/>
      <c r="I805" s="151"/>
      <c r="J805" s="249">
        <f>SUM(J802:J804)</f>
        <v>10.55</v>
      </c>
      <c r="K805" s="250"/>
    </row>
    <row r="806" spans="1:11" s="147" customFormat="1" hidden="1"/>
    <row r="807" spans="1:11" s="147" customFormat="1" hidden="1">
      <c r="A807" s="302" t="s">
        <v>1465</v>
      </c>
      <c r="B807" s="306"/>
      <c r="C807" s="306"/>
      <c r="D807" s="306"/>
      <c r="E807" s="305"/>
      <c r="F807" s="151"/>
      <c r="G807" s="148" t="s">
        <v>40</v>
      </c>
      <c r="H807" s="148" t="s">
        <v>40</v>
      </c>
      <c r="I807" s="148"/>
      <c r="J807" s="251">
        <v>10832</v>
      </c>
      <c r="K807" s="252"/>
    </row>
    <row r="808" spans="1:11" s="147" customFormat="1" ht="25.5" hidden="1">
      <c r="A808" s="302" t="s">
        <v>982</v>
      </c>
      <c r="B808" s="305"/>
      <c r="C808" s="148" t="s">
        <v>983</v>
      </c>
      <c r="D808" s="148" t="s">
        <v>1468</v>
      </c>
      <c r="E808" s="148" t="s">
        <v>1469</v>
      </c>
      <c r="F808" s="148" t="s">
        <v>1469</v>
      </c>
      <c r="G808" s="149" t="s">
        <v>1646</v>
      </c>
      <c r="H808" s="149" t="s">
        <v>1646</v>
      </c>
      <c r="I808" s="149"/>
      <c r="J808" s="148" t="s">
        <v>1470</v>
      </c>
      <c r="K808" s="152"/>
    </row>
    <row r="809" spans="1:11" s="147" customFormat="1" hidden="1">
      <c r="A809" s="302" t="s">
        <v>1471</v>
      </c>
      <c r="B809" s="306"/>
      <c r="C809" s="306"/>
      <c r="D809" s="306"/>
      <c r="E809" s="306"/>
      <c r="F809" s="306"/>
      <c r="G809" s="306"/>
      <c r="H809" s="306"/>
      <c r="I809" s="306"/>
      <c r="J809" s="305"/>
      <c r="K809" s="152"/>
    </row>
    <row r="810" spans="1:11" s="147" customFormat="1" hidden="1">
      <c r="A810" s="149" t="s">
        <v>25</v>
      </c>
      <c r="B810" s="155">
        <v>88597</v>
      </c>
      <c r="C810" s="149" t="s">
        <v>1473</v>
      </c>
      <c r="D810" s="149" t="s">
        <v>22</v>
      </c>
      <c r="E810" s="254">
        <f>F810</f>
        <v>5.8000000000000003E-2</v>
      </c>
      <c r="F810" s="254">
        <v>5.8000000000000003E-2</v>
      </c>
      <c r="G810" s="150">
        <f t="shared" ref="G810" si="340">H810*(1-$L$4)</f>
        <v>23.985599999999998</v>
      </c>
      <c r="H810" s="150">
        <v>31.56</v>
      </c>
      <c r="I810" s="150"/>
      <c r="J810" s="150">
        <f t="shared" ref="J810" si="341">ROUND(E810*G810,2)</f>
        <v>1.39</v>
      </c>
      <c r="K810" s="248"/>
    </row>
    <row r="811" spans="1:11" s="147" customFormat="1" hidden="1">
      <c r="A811" s="302" t="s">
        <v>1470</v>
      </c>
      <c r="B811" s="306"/>
      <c r="C811" s="306"/>
      <c r="D811" s="306"/>
      <c r="E811" s="306"/>
      <c r="F811" s="306"/>
      <c r="G811" s="305"/>
      <c r="H811" s="151"/>
      <c r="I811" s="151"/>
      <c r="J811" s="249">
        <f>SUM(J808:J810)</f>
        <v>1.39</v>
      </c>
      <c r="K811" s="250"/>
    </row>
    <row r="812" spans="1:11" s="147" customFormat="1" hidden="1"/>
    <row r="813" spans="1:11" s="147" customFormat="1" hidden="1">
      <c r="A813" s="302" t="s">
        <v>937</v>
      </c>
      <c r="B813" s="306"/>
      <c r="C813" s="306"/>
      <c r="D813" s="306"/>
      <c r="E813" s="305"/>
      <c r="F813" s="151"/>
      <c r="G813" s="148" t="s">
        <v>1051</v>
      </c>
      <c r="H813" s="148" t="s">
        <v>1051</v>
      </c>
      <c r="I813" s="148"/>
      <c r="J813" s="251">
        <v>9537</v>
      </c>
      <c r="K813" s="252"/>
    </row>
    <row r="814" spans="1:11" s="147" customFormat="1" ht="25.5" hidden="1">
      <c r="A814" s="302" t="s">
        <v>982</v>
      </c>
      <c r="B814" s="305"/>
      <c r="C814" s="148" t="s">
        <v>983</v>
      </c>
      <c r="D814" s="148" t="s">
        <v>1468</v>
      </c>
      <c r="E814" s="148" t="s">
        <v>1469</v>
      </c>
      <c r="F814" s="148" t="s">
        <v>1469</v>
      </c>
      <c r="G814" s="148" t="s">
        <v>1499</v>
      </c>
      <c r="H814" s="148" t="s">
        <v>1499</v>
      </c>
      <c r="I814" s="148"/>
      <c r="J814" s="148" t="s">
        <v>1470</v>
      </c>
      <c r="K814" s="152"/>
    </row>
    <row r="815" spans="1:11" s="147" customFormat="1" hidden="1">
      <c r="A815" s="302" t="s">
        <v>1476</v>
      </c>
      <c r="B815" s="306"/>
      <c r="C815" s="306"/>
      <c r="D815" s="306"/>
      <c r="E815" s="306"/>
      <c r="F815" s="306"/>
      <c r="G815" s="306"/>
      <c r="H815" s="306"/>
      <c r="I815" s="306"/>
      <c r="J815" s="305"/>
      <c r="K815" s="152"/>
    </row>
    <row r="816" spans="1:11" s="147" customFormat="1" hidden="1">
      <c r="A816" s="149" t="s">
        <v>25</v>
      </c>
      <c r="B816" s="155">
        <v>3</v>
      </c>
      <c r="C816" s="149" t="s">
        <v>938</v>
      </c>
      <c r="D816" s="149" t="s">
        <v>287</v>
      </c>
      <c r="E816" s="150">
        <v>0.05</v>
      </c>
      <c r="F816" s="150">
        <v>0.05</v>
      </c>
      <c r="G816" s="150">
        <f t="shared" ref="G816" si="342">H816*(1-$L$4)</f>
        <v>5.6924000000000001</v>
      </c>
      <c r="H816" s="150">
        <v>7.49</v>
      </c>
      <c r="I816" s="150"/>
      <c r="J816" s="150">
        <f t="shared" ref="J816" si="343">ROUND(E816*G816,2)</f>
        <v>0.28000000000000003</v>
      </c>
      <c r="K816" s="248"/>
    </row>
    <row r="817" spans="1:13" s="147" customFormat="1" hidden="1">
      <c r="A817" s="306" t="s">
        <v>1471</v>
      </c>
      <c r="B817" s="306"/>
      <c r="C817" s="306"/>
      <c r="D817" s="306"/>
      <c r="E817" s="306"/>
      <c r="F817" s="306"/>
      <c r="G817" s="306"/>
      <c r="H817" s="306"/>
      <c r="I817" s="306"/>
      <c r="J817" s="305"/>
      <c r="K817" s="152"/>
    </row>
    <row r="818" spans="1:13" s="147" customFormat="1" hidden="1">
      <c r="A818" s="149" t="s">
        <v>25</v>
      </c>
      <c r="B818" s="155">
        <v>88316</v>
      </c>
      <c r="C818" s="149" t="s">
        <v>34</v>
      </c>
      <c r="D818" s="149" t="s">
        <v>22</v>
      </c>
      <c r="E818" s="150">
        <f>F818</f>
        <v>0.14000000000000001</v>
      </c>
      <c r="F818" s="150">
        <v>0.14000000000000001</v>
      </c>
      <c r="G818" s="150">
        <f t="shared" ref="G818" si="344">H818*(1-$L$4)</f>
        <v>10.5488</v>
      </c>
      <c r="H818" s="150">
        <v>13.88</v>
      </c>
      <c r="I818" s="150"/>
      <c r="J818" s="150">
        <f t="shared" ref="J818" si="345">ROUND(E818*G818,2)</f>
        <v>1.48</v>
      </c>
      <c r="K818" s="248"/>
    </row>
    <row r="819" spans="1:13" s="147" customFormat="1" hidden="1">
      <c r="A819" s="302" t="s">
        <v>1470</v>
      </c>
      <c r="B819" s="306"/>
      <c r="C819" s="306"/>
      <c r="D819" s="306"/>
      <c r="E819" s="306"/>
      <c r="F819" s="306"/>
      <c r="G819" s="305"/>
      <c r="H819" s="151"/>
      <c r="I819" s="151"/>
      <c r="J819" s="249">
        <f>SUM(J816:J818)</f>
        <v>1.76</v>
      </c>
      <c r="K819" s="250"/>
    </row>
    <row r="820" spans="1:13" s="147" customFormat="1">
      <c r="A820" s="261"/>
      <c r="B820" s="262"/>
      <c r="C820" s="262"/>
      <c r="D820" s="262"/>
      <c r="E820" s="262"/>
      <c r="F820" s="262"/>
      <c r="G820" s="151"/>
      <c r="H820" s="151"/>
      <c r="I820" s="151"/>
      <c r="J820" s="249"/>
      <c r="K820" s="250"/>
    </row>
    <row r="821" spans="1:13" s="147" customFormat="1">
      <c r="A821" s="302" t="s">
        <v>963</v>
      </c>
      <c r="B821" s="303"/>
      <c r="C821" s="303"/>
      <c r="D821" s="303"/>
      <c r="E821" s="304"/>
      <c r="F821" s="244"/>
      <c r="G821" s="148" t="s">
        <v>25</v>
      </c>
      <c r="H821" s="148" t="s">
        <v>40</v>
      </c>
      <c r="I821" s="148"/>
      <c r="J821" s="251">
        <v>39585</v>
      </c>
      <c r="K821" s="252"/>
    </row>
    <row r="822" spans="1:13" s="147" customFormat="1" ht="25.5">
      <c r="A822" s="302" t="s">
        <v>982</v>
      </c>
      <c r="B822" s="305"/>
      <c r="C822" s="148" t="s">
        <v>983</v>
      </c>
      <c r="D822" s="148" t="s">
        <v>1468</v>
      </c>
      <c r="E822" s="148" t="s">
        <v>1469</v>
      </c>
      <c r="F822" s="148" t="s">
        <v>1469</v>
      </c>
      <c r="G822" s="149" t="s">
        <v>1646</v>
      </c>
      <c r="H822" s="149" t="s">
        <v>1646</v>
      </c>
      <c r="I822" s="148" t="s">
        <v>1809</v>
      </c>
      <c r="J822" s="148" t="s">
        <v>1470</v>
      </c>
      <c r="K822" s="152"/>
    </row>
    <row r="823" spans="1:13" s="147" customFormat="1">
      <c r="A823" s="302" t="s">
        <v>1476</v>
      </c>
      <c r="B823" s="306"/>
      <c r="C823" s="306"/>
      <c r="D823" s="306"/>
      <c r="E823" s="306"/>
      <c r="F823" s="306"/>
      <c r="G823" s="306"/>
      <c r="H823" s="306"/>
      <c r="I823" s="306"/>
      <c r="J823" s="305"/>
      <c r="K823" s="152"/>
    </row>
    <row r="824" spans="1:13" s="147" customFormat="1" ht="25.5">
      <c r="A824" s="149" t="s">
        <v>25</v>
      </c>
      <c r="B824" s="155">
        <f>J821</f>
        <v>39585</v>
      </c>
      <c r="C824" s="247" t="s">
        <v>1819</v>
      </c>
      <c r="D824" s="149" t="s">
        <v>1468</v>
      </c>
      <c r="E824" s="150">
        <v>1</v>
      </c>
      <c r="F824" s="150">
        <v>1</v>
      </c>
      <c r="G824" s="150">
        <v>63872.73320000001</v>
      </c>
      <c r="H824" s="153">
        <v>38950</v>
      </c>
      <c r="I824" s="153">
        <f>ROUND(AVERAGE(K824:O824),2)</f>
        <v>117435</v>
      </c>
      <c r="J824" s="150">
        <f t="shared" ref="J824" si="346">ROUND(E824*G824,2)</f>
        <v>63872.73</v>
      </c>
      <c r="K824" s="248">
        <f>122805</f>
        <v>122805</v>
      </c>
      <c r="L824" s="248">
        <f>105000</f>
        <v>105000</v>
      </c>
      <c r="M824" s="248">
        <v>124500</v>
      </c>
    </row>
    <row r="825" spans="1:13" s="147" customFormat="1">
      <c r="A825" s="302" t="s">
        <v>1470</v>
      </c>
      <c r="B825" s="306"/>
      <c r="C825" s="306"/>
      <c r="D825" s="306"/>
      <c r="E825" s="306"/>
      <c r="F825" s="306"/>
      <c r="G825" s="305"/>
      <c r="H825" s="151"/>
      <c r="I825" s="258">
        <f>I824</f>
        <v>117435</v>
      </c>
      <c r="J825" s="249">
        <f>SUM(J823:J824)</f>
        <v>63872.73</v>
      </c>
      <c r="K825" s="250"/>
    </row>
  </sheetData>
  <mergeCells count="428">
    <mergeCell ref="A819:G819"/>
    <mergeCell ref="A813:E813"/>
    <mergeCell ref="A814:B814"/>
    <mergeCell ref="A815:J815"/>
    <mergeCell ref="A817:J817"/>
    <mergeCell ref="A1:J3"/>
    <mergeCell ref="A802:B802"/>
    <mergeCell ref="A803:J803"/>
    <mergeCell ref="A805:G805"/>
    <mergeCell ref="A809:J809"/>
    <mergeCell ref="A811:G811"/>
    <mergeCell ref="A807:E807"/>
    <mergeCell ref="A808:B808"/>
    <mergeCell ref="A799:G799"/>
    <mergeCell ref="A788:E788"/>
    <mergeCell ref="A789:B789"/>
    <mergeCell ref="A790:J790"/>
    <mergeCell ref="A795:J795"/>
    <mergeCell ref="A801:E801"/>
    <mergeCell ref="A775:B775"/>
    <mergeCell ref="A776:J776"/>
    <mergeCell ref="A778:J778"/>
    <mergeCell ref="A780:G780"/>
    <mergeCell ref="A786:G786"/>
    <mergeCell ref="A782:E782"/>
    <mergeCell ref="A783:B783"/>
    <mergeCell ref="A784:J784"/>
    <mergeCell ref="A766:E766"/>
    <mergeCell ref="A767:B767"/>
    <mergeCell ref="A768:J768"/>
    <mergeCell ref="A770:J770"/>
    <mergeCell ref="A772:G772"/>
    <mergeCell ref="A774:E774"/>
    <mergeCell ref="A745:B745"/>
    <mergeCell ref="A746:J746"/>
    <mergeCell ref="A748:G748"/>
    <mergeCell ref="A744:E744"/>
    <mergeCell ref="A764:G764"/>
    <mergeCell ref="A750:E750"/>
    <mergeCell ref="A751:B751"/>
    <mergeCell ref="A752:J752"/>
    <mergeCell ref="A760:J760"/>
    <mergeCell ref="A730:J730"/>
    <mergeCell ref="A732:G732"/>
    <mergeCell ref="A728:E728"/>
    <mergeCell ref="A729:B729"/>
    <mergeCell ref="A739:J739"/>
    <mergeCell ref="A742:G742"/>
    <mergeCell ref="A734:E734"/>
    <mergeCell ref="A735:B735"/>
    <mergeCell ref="A736:J736"/>
    <mergeCell ref="A716:J716"/>
    <mergeCell ref="A718:G718"/>
    <mergeCell ref="A714:E714"/>
    <mergeCell ref="A724:J724"/>
    <mergeCell ref="A726:G726"/>
    <mergeCell ref="A720:E720"/>
    <mergeCell ref="A721:B721"/>
    <mergeCell ref="A722:J722"/>
    <mergeCell ref="A709:J709"/>
    <mergeCell ref="A712:G712"/>
    <mergeCell ref="A704:E704"/>
    <mergeCell ref="A705:B705"/>
    <mergeCell ref="A706:J706"/>
    <mergeCell ref="A715:B715"/>
    <mergeCell ref="A689:J689"/>
    <mergeCell ref="A691:J691"/>
    <mergeCell ref="A693:G693"/>
    <mergeCell ref="A697:J697"/>
    <mergeCell ref="A699:J699"/>
    <mergeCell ref="A702:G702"/>
    <mergeCell ref="A695:E695"/>
    <mergeCell ref="A696:B696"/>
    <mergeCell ref="A685:G685"/>
    <mergeCell ref="A678:E678"/>
    <mergeCell ref="A679:B679"/>
    <mergeCell ref="A680:J680"/>
    <mergeCell ref="A687:E687"/>
    <mergeCell ref="A688:B688"/>
    <mergeCell ref="A676:G676"/>
    <mergeCell ref="A669:E669"/>
    <mergeCell ref="A670:B670"/>
    <mergeCell ref="A671:J671"/>
    <mergeCell ref="A673:J673"/>
    <mergeCell ref="A682:J682"/>
    <mergeCell ref="A658:G658"/>
    <mergeCell ref="A660:E660"/>
    <mergeCell ref="A661:B661"/>
    <mergeCell ref="A662:J662"/>
    <mergeCell ref="A664:J664"/>
    <mergeCell ref="A667:G667"/>
    <mergeCell ref="A646:J646"/>
    <mergeCell ref="A649:G649"/>
    <mergeCell ref="A651:E651"/>
    <mergeCell ref="A652:B652"/>
    <mergeCell ref="A653:J653"/>
    <mergeCell ref="A655:J655"/>
    <mergeCell ref="A637:B637"/>
    <mergeCell ref="A638:J638"/>
    <mergeCell ref="A640:G640"/>
    <mergeCell ref="A642:E642"/>
    <mergeCell ref="A643:B643"/>
    <mergeCell ref="A644:J644"/>
    <mergeCell ref="A626:B626"/>
    <mergeCell ref="A627:J627"/>
    <mergeCell ref="A631:J631"/>
    <mergeCell ref="A634:G634"/>
    <mergeCell ref="A625:E625"/>
    <mergeCell ref="A636:E636"/>
    <mergeCell ref="A613:E613"/>
    <mergeCell ref="A614:B614"/>
    <mergeCell ref="A615:J615"/>
    <mergeCell ref="A617:G617"/>
    <mergeCell ref="A621:J621"/>
    <mergeCell ref="A623:G623"/>
    <mergeCell ref="A619:E619"/>
    <mergeCell ref="A620:B620"/>
    <mergeCell ref="A593:E593"/>
    <mergeCell ref="A594:B594"/>
    <mergeCell ref="A595:J595"/>
    <mergeCell ref="A599:J599"/>
    <mergeCell ref="A602:G602"/>
    <mergeCell ref="A611:G611"/>
    <mergeCell ref="A604:E604"/>
    <mergeCell ref="A605:B605"/>
    <mergeCell ref="A606:J606"/>
    <mergeCell ref="A608:J608"/>
    <mergeCell ref="A575:E575"/>
    <mergeCell ref="A576:B576"/>
    <mergeCell ref="A577:J577"/>
    <mergeCell ref="A580:J580"/>
    <mergeCell ref="A582:G582"/>
    <mergeCell ref="A591:G591"/>
    <mergeCell ref="A584:E584"/>
    <mergeCell ref="A585:B585"/>
    <mergeCell ref="A586:J586"/>
    <mergeCell ref="A557:G557"/>
    <mergeCell ref="A559:E559"/>
    <mergeCell ref="A560:B560"/>
    <mergeCell ref="A561:J561"/>
    <mergeCell ref="A569:J569"/>
    <mergeCell ref="A573:G573"/>
    <mergeCell ref="A546:G546"/>
    <mergeCell ref="A534:E534"/>
    <mergeCell ref="A548:E548"/>
    <mergeCell ref="A549:B549"/>
    <mergeCell ref="A550:J550"/>
    <mergeCell ref="A554:J554"/>
    <mergeCell ref="A527:B527"/>
    <mergeCell ref="A528:J528"/>
    <mergeCell ref="A530:J530"/>
    <mergeCell ref="A532:G532"/>
    <mergeCell ref="A535:B535"/>
    <mergeCell ref="A536:J536"/>
    <mergeCell ref="A524:G524"/>
    <mergeCell ref="A518:E518"/>
    <mergeCell ref="A519:B519"/>
    <mergeCell ref="A520:J520"/>
    <mergeCell ref="A522:J522"/>
    <mergeCell ref="A526:E526"/>
    <mergeCell ref="A504:J504"/>
    <mergeCell ref="A507:G507"/>
    <mergeCell ref="A516:G516"/>
    <mergeCell ref="A509:E509"/>
    <mergeCell ref="A510:B510"/>
    <mergeCell ref="A511:J511"/>
    <mergeCell ref="A513:J513"/>
    <mergeCell ref="A495:J495"/>
    <mergeCell ref="A498:G498"/>
    <mergeCell ref="A491:E491"/>
    <mergeCell ref="A500:E500"/>
    <mergeCell ref="A501:B501"/>
    <mergeCell ref="A502:J502"/>
    <mergeCell ref="A484:B484"/>
    <mergeCell ref="A485:J485"/>
    <mergeCell ref="A489:G489"/>
    <mergeCell ref="A483:E483"/>
    <mergeCell ref="A492:B492"/>
    <mergeCell ref="A493:J493"/>
    <mergeCell ref="A472:G472"/>
    <mergeCell ref="A464:E464"/>
    <mergeCell ref="A478:J478"/>
    <mergeCell ref="A481:G481"/>
    <mergeCell ref="A474:E474"/>
    <mergeCell ref="A475:B475"/>
    <mergeCell ref="A476:J476"/>
    <mergeCell ref="A462:G462"/>
    <mergeCell ref="A455:E455"/>
    <mergeCell ref="A456:B456"/>
    <mergeCell ref="A465:B465"/>
    <mergeCell ref="A466:J466"/>
    <mergeCell ref="A470:J470"/>
    <mergeCell ref="A447:B447"/>
    <mergeCell ref="A448:J448"/>
    <mergeCell ref="A450:J450"/>
    <mergeCell ref="A453:G453"/>
    <mergeCell ref="A457:J457"/>
    <mergeCell ref="A459:J459"/>
    <mergeCell ref="A434:E434"/>
    <mergeCell ref="A435:B435"/>
    <mergeCell ref="A436:J436"/>
    <mergeCell ref="A440:J440"/>
    <mergeCell ref="A444:G444"/>
    <mergeCell ref="A446:E446"/>
    <mergeCell ref="A421:J421"/>
    <mergeCell ref="A423:G423"/>
    <mergeCell ref="A429:J429"/>
    <mergeCell ref="A432:G432"/>
    <mergeCell ref="A425:E425"/>
    <mergeCell ref="A426:B426"/>
    <mergeCell ref="A427:J427"/>
    <mergeCell ref="A415:J415"/>
    <mergeCell ref="A417:G417"/>
    <mergeCell ref="A411:E411"/>
    <mergeCell ref="A412:B412"/>
    <mergeCell ref="A419:E419"/>
    <mergeCell ref="A420:B420"/>
    <mergeCell ref="A401:E401"/>
    <mergeCell ref="A402:B402"/>
    <mergeCell ref="A403:J403"/>
    <mergeCell ref="A407:J407"/>
    <mergeCell ref="A409:G409"/>
    <mergeCell ref="A413:J413"/>
    <mergeCell ref="A395:E395"/>
    <mergeCell ref="A396:B396"/>
    <mergeCell ref="A397:J397"/>
    <mergeCell ref="A399:G399"/>
    <mergeCell ref="A379:B379"/>
    <mergeCell ref="A380:J380"/>
    <mergeCell ref="A382:J382"/>
    <mergeCell ref="A385:G385"/>
    <mergeCell ref="A393:G393"/>
    <mergeCell ref="A387:E387"/>
    <mergeCell ref="A388:B388"/>
    <mergeCell ref="A389:J389"/>
    <mergeCell ref="A391:J391"/>
    <mergeCell ref="A371:J371"/>
    <mergeCell ref="A373:J373"/>
    <mergeCell ref="A376:G376"/>
    <mergeCell ref="A369:E369"/>
    <mergeCell ref="A370:B370"/>
    <mergeCell ref="A378:E378"/>
    <mergeCell ref="A357:G357"/>
    <mergeCell ref="A349:E349"/>
    <mergeCell ref="A350:B350"/>
    <mergeCell ref="A351:J351"/>
    <mergeCell ref="A367:G367"/>
    <mergeCell ref="A359:E359"/>
    <mergeCell ref="A360:B360"/>
    <mergeCell ref="A361:J361"/>
    <mergeCell ref="A364:J364"/>
    <mergeCell ref="A339:B339"/>
    <mergeCell ref="A340:J340"/>
    <mergeCell ref="A344:J344"/>
    <mergeCell ref="A347:G347"/>
    <mergeCell ref="A338:E338"/>
    <mergeCell ref="A354:J354"/>
    <mergeCell ref="A321:J321"/>
    <mergeCell ref="A323:J323"/>
    <mergeCell ref="A326:G326"/>
    <mergeCell ref="A330:J330"/>
    <mergeCell ref="A333:J333"/>
    <mergeCell ref="A336:G336"/>
    <mergeCell ref="A328:E328"/>
    <mergeCell ref="A329:B329"/>
    <mergeCell ref="A311:E311"/>
    <mergeCell ref="A312:B312"/>
    <mergeCell ref="A313:J313"/>
    <mergeCell ref="A317:G317"/>
    <mergeCell ref="A319:E319"/>
    <mergeCell ref="A320:B320"/>
    <mergeCell ref="A299:G299"/>
    <mergeCell ref="A309:G309"/>
    <mergeCell ref="A301:E301"/>
    <mergeCell ref="A302:B302"/>
    <mergeCell ref="A303:J303"/>
    <mergeCell ref="A305:J305"/>
    <mergeCell ref="A293:G293"/>
    <mergeCell ref="A284:E284"/>
    <mergeCell ref="A285:B285"/>
    <mergeCell ref="A295:E295"/>
    <mergeCell ref="A296:B296"/>
    <mergeCell ref="A297:J297"/>
    <mergeCell ref="A282:G282"/>
    <mergeCell ref="A274:E274"/>
    <mergeCell ref="A275:B275"/>
    <mergeCell ref="A276:J276"/>
    <mergeCell ref="A286:J286"/>
    <mergeCell ref="A290:J290"/>
    <mergeCell ref="A267:E267"/>
    <mergeCell ref="A268:B268"/>
    <mergeCell ref="A269:J269"/>
    <mergeCell ref="A270:J270"/>
    <mergeCell ref="A272:G272"/>
    <mergeCell ref="A279:J279"/>
    <mergeCell ref="A251:J251"/>
    <mergeCell ref="A253:J253"/>
    <mergeCell ref="A256:G256"/>
    <mergeCell ref="A265:G265"/>
    <mergeCell ref="A258:E258"/>
    <mergeCell ref="A259:B259"/>
    <mergeCell ref="A260:J260"/>
    <mergeCell ref="A262:J262"/>
    <mergeCell ref="A241:J241"/>
    <mergeCell ref="A244:J244"/>
    <mergeCell ref="A247:G247"/>
    <mergeCell ref="A239:E239"/>
    <mergeCell ref="A249:E249"/>
    <mergeCell ref="A250:B250"/>
    <mergeCell ref="A234:J234"/>
    <mergeCell ref="A237:G237"/>
    <mergeCell ref="A230:E230"/>
    <mergeCell ref="A231:B231"/>
    <mergeCell ref="A232:J232"/>
    <mergeCell ref="A240:B240"/>
    <mergeCell ref="A214:J214"/>
    <mergeCell ref="A216:J216"/>
    <mergeCell ref="A218:G218"/>
    <mergeCell ref="A212:E212"/>
    <mergeCell ref="A228:G228"/>
    <mergeCell ref="A220:E220"/>
    <mergeCell ref="A221:B221"/>
    <mergeCell ref="A222:J222"/>
    <mergeCell ref="A225:J225"/>
    <mergeCell ref="A207:J207"/>
    <mergeCell ref="A210:G210"/>
    <mergeCell ref="A201:E201"/>
    <mergeCell ref="A202:B202"/>
    <mergeCell ref="A203:J203"/>
    <mergeCell ref="A213:B213"/>
    <mergeCell ref="A184:J184"/>
    <mergeCell ref="A190:G190"/>
    <mergeCell ref="A193:B193"/>
    <mergeCell ref="A194:J194"/>
    <mergeCell ref="A199:G199"/>
    <mergeCell ref="A192:E192"/>
    <mergeCell ref="A168:E168"/>
    <mergeCell ref="A169:B169"/>
    <mergeCell ref="A170:J170"/>
    <mergeCell ref="A180:G180"/>
    <mergeCell ref="A182:E182"/>
    <mergeCell ref="A183:B183"/>
    <mergeCell ref="A154:B154"/>
    <mergeCell ref="A155:J155"/>
    <mergeCell ref="A157:G157"/>
    <mergeCell ref="A163:J163"/>
    <mergeCell ref="A166:G166"/>
    <mergeCell ref="A159:E159"/>
    <mergeCell ref="A160:B160"/>
    <mergeCell ref="A161:J161"/>
    <mergeCell ref="A141:B141"/>
    <mergeCell ref="A142:J142"/>
    <mergeCell ref="A149:J149"/>
    <mergeCell ref="A151:G151"/>
    <mergeCell ref="A140:E140"/>
    <mergeCell ref="A153:E153"/>
    <mergeCell ref="A120:J120"/>
    <mergeCell ref="A126:G126"/>
    <mergeCell ref="A138:G138"/>
    <mergeCell ref="A128:E128"/>
    <mergeCell ref="A129:B129"/>
    <mergeCell ref="A130:J130"/>
    <mergeCell ref="A135:J135"/>
    <mergeCell ref="A111:J111"/>
    <mergeCell ref="A116:G116"/>
    <mergeCell ref="A109:E109"/>
    <mergeCell ref="A110:B110"/>
    <mergeCell ref="A118:E118"/>
    <mergeCell ref="A119:B119"/>
    <mergeCell ref="A95:J95"/>
    <mergeCell ref="A98:G98"/>
    <mergeCell ref="A87:J87"/>
    <mergeCell ref="A101:B101"/>
    <mergeCell ref="A102:J102"/>
    <mergeCell ref="A107:G107"/>
    <mergeCell ref="A100:E100"/>
    <mergeCell ref="A54:B54"/>
    <mergeCell ref="A76:J76"/>
    <mergeCell ref="A82:J82"/>
    <mergeCell ref="A85:G85"/>
    <mergeCell ref="A88:E88"/>
    <mergeCell ref="A89:B89"/>
    <mergeCell ref="A90:J90"/>
    <mergeCell ref="A66:E66"/>
    <mergeCell ref="A67:B67"/>
    <mergeCell ref="A68:J68"/>
    <mergeCell ref="A72:G72"/>
    <mergeCell ref="A74:E74"/>
    <mergeCell ref="A75:B75"/>
    <mergeCell ref="A5:E5"/>
    <mergeCell ref="A6:B6"/>
    <mergeCell ref="A7:J7"/>
    <mergeCell ref="A10:G10"/>
    <mergeCell ref="A12:E12"/>
    <mergeCell ref="A13:B13"/>
    <mergeCell ref="A38:G38"/>
    <mergeCell ref="A33:E33"/>
    <mergeCell ref="A40:E40"/>
    <mergeCell ref="A26:E26"/>
    <mergeCell ref="A27:B27"/>
    <mergeCell ref="A28:J28"/>
    <mergeCell ref="A32:G32"/>
    <mergeCell ref="A34:B34"/>
    <mergeCell ref="A35:J35"/>
    <mergeCell ref="A821:E821"/>
    <mergeCell ref="A822:B822"/>
    <mergeCell ref="A823:J823"/>
    <mergeCell ref="A825:G825"/>
    <mergeCell ref="A14:J14"/>
    <mergeCell ref="A17:G17"/>
    <mergeCell ref="A21:J21"/>
    <mergeCell ref="A24:G24"/>
    <mergeCell ref="A19:E19"/>
    <mergeCell ref="A20:B20"/>
    <mergeCell ref="A41:B41"/>
    <mergeCell ref="A42:J42"/>
    <mergeCell ref="A44:G44"/>
    <mergeCell ref="A55:J55"/>
    <mergeCell ref="A58:G58"/>
    <mergeCell ref="A60:E60"/>
    <mergeCell ref="A61:B61"/>
    <mergeCell ref="A62:J62"/>
    <mergeCell ref="A64:G64"/>
    <mergeCell ref="A48:J48"/>
    <mergeCell ref="A51:G51"/>
    <mergeCell ref="A46:E46"/>
    <mergeCell ref="A47:B47"/>
    <mergeCell ref="A53:E53"/>
  </mergeCells>
  <printOptions horizontalCentered="1"/>
  <pageMargins left="0.51181102362204722" right="0.51181102362204722" top="1.3779527559055118" bottom="0.78740157480314965" header="0.31496062992125984" footer="0.31496062992125984"/>
  <pageSetup paperSize="9" scale="61" fitToHeight="0" orientation="portrait" r:id="rId1"/>
  <headerFooter>
    <oddHeader>&amp;L&amp;G</oddHeader>
    <oddFooter>&amp;CCONSTRUTORA ENGEMAX LTDA CNPJ: 19.060.022/0001-75End.: Avenida Universitária, 484 Bairro Ininga – Sala 03 CEP: 64.049-550 – Teresina-PI   Tel.: 086 3233-6488 e-mail: engemax_construtora@hotmail.com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view="pageBreakPreview" topLeftCell="A19" zoomScale="60" zoomScaleNormal="55" workbookViewId="0">
      <selection activeCell="G6" sqref="G6"/>
    </sheetView>
  </sheetViews>
  <sheetFormatPr defaultRowHeight="14.25"/>
  <sheetData/>
  <printOptions horizontalCentered="1"/>
  <pageMargins left="0.51181102362204722" right="0.51181102362204722" top="1.5748031496062993" bottom="0.78740157480314965" header="0.31496062992125984" footer="0.31496062992125984"/>
  <pageSetup paperSize="9" scale="72" orientation="portrait" r:id="rId1"/>
  <headerFooter>
    <oddHeader>&amp;L&amp;G</oddHeader>
    <oddFooter>&amp;CCONSTRUTORA ENGEMAX LTDA CNPJ: 19.060.022/0001-75End.: Avenida Universitária, 484 Bairro Ininga – Sala 03 CEP: 64.049-550 – Teresina-PI   Tel.: 086 3233-6488 e-mail: engemax_construtora@hotmail.com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view="pageBreakPreview" zoomScaleNormal="85" zoomScaleSheetLayoutView="100" workbookViewId="0">
      <selection activeCell="T26" sqref="T26"/>
    </sheetView>
  </sheetViews>
  <sheetFormatPr defaultRowHeight="14.25"/>
  <sheetData/>
  <pageMargins left="0.51181102362204722" right="0.51181102362204722" top="1.5748031496062993" bottom="0.78740157480314965" header="0.31496062992125984" footer="0.31496062992125984"/>
  <pageSetup paperSize="9" scale="77" orientation="landscape" r:id="rId1"/>
  <headerFooter>
    <oddHeader>&amp;L&amp;G</oddHeader>
    <oddFooter>&amp;CCONSTRUTORA ENGEMAX LTDA CNPJ: 19.060.022/0001-75End.: Avenida Universitária, 484 Bairro Ininga – Sala 03 CEP: 64.049-550 – Teresina-PI   Tel.: 086 3233-6488 e-mail: engemax_construtora@hotmail.com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PLANILHA</vt:lpstr>
      <vt:lpstr>CRONOGRAMA</vt:lpstr>
      <vt:lpstr>CPUs</vt:lpstr>
      <vt:lpstr>CPU 1</vt:lpstr>
      <vt:lpstr>BDI</vt:lpstr>
      <vt:lpstr>LS</vt:lpstr>
      <vt:lpstr>BDI!Print_Area</vt:lpstr>
      <vt:lpstr>'CPU 1'!Print_Area</vt:lpstr>
      <vt:lpstr>CPUs!Print_Area</vt:lpstr>
      <vt:lpstr>CRONOGRAMA!Print_Area</vt:lpstr>
      <vt:lpstr>LS!Print_Area</vt:lpstr>
      <vt:lpstr>PLANILHA!Print_Area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Samuel</cp:lastModifiedBy>
  <cp:revision>0</cp:revision>
  <cp:lastPrinted>2023-02-18T00:48:19Z</cp:lastPrinted>
  <dcterms:created xsi:type="dcterms:W3CDTF">2022-02-08T16:38:10Z</dcterms:created>
  <dcterms:modified xsi:type="dcterms:W3CDTF">2023-02-18T01:10:20Z</dcterms:modified>
</cp:coreProperties>
</file>